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1-57" sheetId="1" r:id="rId1"/>
    <sheet name="List3" sheetId="2" r:id="rId2"/>
    <sheet name="List4" sheetId="3" r:id="rId3"/>
    <sheet name="List5" sheetId="4" r:id="rId4"/>
    <sheet name="List6" sheetId="5" r:id="rId5"/>
    <sheet name="List7" sheetId="6" r:id="rId6"/>
    <sheet name="List8" sheetId="7" r:id="rId7"/>
    <sheet name="List9" sheetId="8" r:id="rId8"/>
    <sheet name="List10" sheetId="9" r:id="rId9"/>
  </sheets>
  <definedNames>
    <definedName name="_xlnm.Print_Titles" localSheetId="0">'1-57'!$A:$B</definedName>
  </definedNames>
  <calcPr fullCalcOnLoad="1"/>
</workbook>
</file>

<file path=xl/sharedStrings.xml><?xml version="1.0" encoding="utf-8"?>
<sst xmlns="http://schemas.openxmlformats.org/spreadsheetml/2006/main" count="102" uniqueCount="102">
  <si>
    <t xml:space="preserve">       PŘEHLED FINANČNÍHO VYPOŘÁDÁNÍ            </t>
  </si>
  <si>
    <t>Poř.</t>
  </si>
  <si>
    <t>Název finanční operace</t>
  </si>
  <si>
    <t>MČ</t>
  </si>
  <si>
    <t>č.</t>
  </si>
  <si>
    <t>celkem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</si>
  <si>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</si>
  <si>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</si>
  <si>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</si>
  <si>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</si>
  <si>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</si>
  <si>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</si>
  <si>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</si>
  <si>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</si>
  <si>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</si>
  <si>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</si>
  <si>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</si>
  <si>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</si>
  <si>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</si>
  <si>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</si>
  <si>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</si>
  <si>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</si>
  <si>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</si>
  <si>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</si>
  <si>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</si>
  <si>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</si>
  <si>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</si>
  <si>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</si>
  <si>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</si>
  <si>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</si>
  <si>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</si>
  <si>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</si>
  <si>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</si>
  <si>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 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</si>
  <si>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</si>
  <si>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</si>
  <si>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</si>
  <si>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</si>
  <si>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</si>
  <si>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</si>
  <si>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</si>
  <si>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</si>
  <si>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</si>
  <si>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</si>
  <si>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</si>
  <si>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</si>
  <si>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</si>
  <si>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</si>
  <si>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</si>
  <si>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</si>
  <si>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</si>
  <si>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</si>
  <si>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</si>
  <si>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</si>
  <si>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</si>
  <si>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</si>
  <si>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</si>
  <si>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</si>
  <si>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</si>
  <si>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 Chuchle</t>
  </si>
  <si>
    <t>Vinoř</t>
  </si>
  <si>
    <t>Zbraslav</t>
  </si>
  <si>
    <t>Zličín</t>
  </si>
  <si>
    <t>A: ZDROJE z finančního vypořádání</t>
  </si>
  <si>
    <t>3.</t>
  </si>
  <si>
    <t>Dorovnání dotací SR  c e l k e m</t>
  </si>
  <si>
    <t>4.</t>
  </si>
  <si>
    <t>Dorovnání z rozpočtu HMP celkem</t>
  </si>
  <si>
    <t>z toho: vratky přeplatků místních poplatků</t>
  </si>
  <si>
    <t>5.</t>
  </si>
  <si>
    <t>B: POTŘEBY finančního vypořádání</t>
  </si>
  <si>
    <t>6.</t>
  </si>
  <si>
    <t>Odvody do SR  c e l k e m</t>
  </si>
  <si>
    <t>z toho: vratky sociál.dávek    98072</t>
  </si>
  <si>
    <t xml:space="preserve">           vratky dotací dom. důch. a ošetř.zař.</t>
  </si>
  <si>
    <t xml:space="preserve">           vratky poštovného    98031</t>
  </si>
  <si>
    <t xml:space="preserve">           vratky ostat.účel.prostř. MF ČR-kap.VPS</t>
  </si>
  <si>
    <t>7.</t>
  </si>
  <si>
    <t>Odvody HMP   c e l k e m</t>
  </si>
  <si>
    <t xml:space="preserve">           doplatky místních poplatků</t>
  </si>
  <si>
    <t>ZA ROK 2006 S MČ HL.M.Prahy</t>
  </si>
  <si>
    <t xml:space="preserve">           volby do PS Parlamentu ČR 98071</t>
  </si>
  <si>
    <t xml:space="preserve">           volby do 1/3 Senátu PČR a zast.obcí  98187</t>
  </si>
  <si>
    <t>z toho: vratky účel.prostř. r. 2004, 2005</t>
  </si>
  <si>
    <t xml:space="preserve">           vratky účel.prostř. r. 2006</t>
  </si>
  <si>
    <t>z toho: sociální dávky  ÚZ 98072</t>
  </si>
  <si>
    <t xml:space="preserve">                (pol. 4129,4229)</t>
  </si>
  <si>
    <t xml:space="preserve">             volby do PS Parlamentu ČR ÚZ 98071</t>
  </si>
  <si>
    <t xml:space="preserve">             poštovné   ÚZ 98031</t>
  </si>
  <si>
    <t xml:space="preserve">             domovy důchodců a soc.ošetř.zař.MČ</t>
  </si>
  <si>
    <t xml:space="preserve">             volby do 1/3 Senátu PČR a zast.obcí  ÚZ 98187</t>
  </si>
  <si>
    <t xml:space="preserve">            zkoušky zvláštní odborné způsobilosti</t>
  </si>
  <si>
    <t xml:space="preserve">            vratka nedočerp.dotace poskytnuté HMP                                                                                                                                                      </t>
  </si>
  <si>
    <t>1.</t>
  </si>
  <si>
    <t>2.</t>
  </si>
  <si>
    <t xml:space="preserve">             úhrada pojistného za pěstouny dle zák.168/2005 Sb.</t>
  </si>
  <si>
    <t xml:space="preserve">            doplatky daně z nemovitosti za rok 2006</t>
  </si>
  <si>
    <t>Úhrn zdrojů fin. vypořádání   (ř.1 a ř.2)</t>
  </si>
  <si>
    <t xml:space="preserve">           vratky účel prostř.ost.rezort.min./st.fondům</t>
  </si>
  <si>
    <t xml:space="preserve">            vratka části spolupodílu z HMP na akci JPD2</t>
  </si>
  <si>
    <t>Úhrn potřeb (ř.4 a ř.5)</t>
  </si>
  <si>
    <t>Saldo FV (ř.3 - ř.6)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</si>
</sst>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4" fontId="1" fillId="0" borderId="7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0" xfId="0" applyBorder="1" applyAlignment="1">
      <alignment/>
    </xf>
    <xf numFmtId="4" fontId="1" fillId="0" borderId="5" xfId="0" applyNumberFormat="1" applyFont="1" applyBorder="1" applyAlignment="1">
      <alignment/>
    </xf>
    <xf numFmtId="0" fontId="0" fillId="0" borderId="7" xfId="0" applyFont="1" applyBorder="1" applyAlignment="1">
      <alignment horizontal="left"/>
    </xf>
    <xf numFmtId="4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5" xfId="0" applyFont="1" applyBorder="1" applyAlignment="1">
      <alignment/>
    </xf>
    <xf numFmtId="4" fontId="0" fillId="0" borderId="12" xfId="0" applyNumberFormat="1" applyBorder="1" applyAlignment="1">
      <alignment/>
    </xf>
    <xf numFmtId="0" fontId="1" fillId="0" borderId="11" xfId="0" applyFont="1" applyBorder="1" applyAlignment="1">
      <alignment horizontal="left"/>
    </xf>
    <xf numFmtId="4" fontId="1" fillId="0" borderId="12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Fill="1" applyBorder="1" applyAlignment="1">
      <alignment/>
    </xf>
    <xf numFmtId="4" fontId="1" fillId="0" borderId="5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0" fillId="0" borderId="5" xfId="0" applyNumberForma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4" fontId="0" fillId="0" borderId="0" xfId="0" applyNumberFormat="1" applyBorder="1" applyAlignment="1">
      <alignment/>
    </xf>
    <xf numFmtId="4" fontId="1" fillId="0" borderId="7" xfId="0" applyNumberFormat="1" applyFont="1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P50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5" sqref="B15"/>
    </sheetView>
  </sheetViews>
  <sheetFormatPr defaultColWidth="9.00390625" defaultRowHeight="12.75"/>
  <cols>
    <col min="1" max="1" width="3.875" style="0" customWidth="1"/>
    <col min="2" max="2" width="47.00390625" style="0" customWidth="1"/>
    <col min="3" max="3" width="15.00390625" style="4" bestFit="1" customWidth="1"/>
    <col min="4" max="4" width="12.875" style="4" bestFit="1" customWidth="1"/>
    <col min="5" max="5" width="14.00390625" style="4" bestFit="1" customWidth="1"/>
    <col min="6" max="7" width="12.875" style="4" bestFit="1" customWidth="1"/>
    <col min="8" max="8" width="12.25390625" style="4" bestFit="1" customWidth="1"/>
    <col min="9" max="9" width="12.875" style="4" bestFit="1" customWidth="1"/>
    <col min="10" max="10" width="13.375" style="4" bestFit="1" customWidth="1"/>
    <col min="11" max="11" width="14.00390625" style="4" customWidth="1"/>
    <col min="12" max="14" width="12.875" style="4" bestFit="1" customWidth="1"/>
    <col min="15" max="15" width="14.00390625" style="4" bestFit="1" customWidth="1"/>
    <col min="16" max="16" width="14.00390625" style="4" customWidth="1"/>
    <col min="17" max="18" width="14.00390625" style="4" bestFit="1" customWidth="1"/>
    <col min="19" max="19" width="12.875" style="4" bestFit="1" customWidth="1"/>
    <col min="20" max="20" width="11.25390625" style="4" bestFit="1" customWidth="1"/>
    <col min="21" max="21" width="12.875" style="4" customWidth="1"/>
    <col min="22" max="23" width="12.875" style="4" bestFit="1" customWidth="1"/>
    <col min="24" max="24" width="14.00390625" style="4" bestFit="1" customWidth="1"/>
    <col min="25" max="25" width="11.25390625" style="4" bestFit="1" customWidth="1"/>
    <col min="26" max="28" width="10.25390625" style="4" bestFit="1" customWidth="1"/>
    <col min="29" max="29" width="12.875" style="4" bestFit="1" customWidth="1"/>
    <col min="30" max="30" width="10.25390625" style="4" customWidth="1"/>
    <col min="31" max="31" width="10.25390625" style="4" bestFit="1" customWidth="1"/>
    <col min="32" max="32" width="11.875" style="4" bestFit="1" customWidth="1"/>
    <col min="33" max="34" width="12.875" style="4" bestFit="1" customWidth="1"/>
    <col min="35" max="35" width="8.875" style="4" bestFit="1" customWidth="1"/>
    <col min="36" max="36" width="9.75390625" style="4" bestFit="1" customWidth="1"/>
    <col min="37" max="37" width="10.25390625" style="4" bestFit="1" customWidth="1"/>
    <col min="38" max="38" width="12.875" style="4" bestFit="1" customWidth="1"/>
    <col min="39" max="39" width="9.75390625" style="4" bestFit="1" customWidth="1"/>
    <col min="40" max="40" width="12.875" style="4" bestFit="1" customWidth="1"/>
    <col min="41" max="42" width="11.25390625" style="4" bestFit="1" customWidth="1"/>
    <col min="43" max="43" width="10.25390625" style="4" customWidth="1"/>
    <col min="44" max="44" width="11.25390625" style="4" bestFit="1" customWidth="1"/>
    <col min="45" max="47" width="9.75390625" style="4" bestFit="1" customWidth="1"/>
    <col min="48" max="48" width="11.125" style="4" bestFit="1" customWidth="1"/>
    <col min="49" max="49" width="11.25390625" style="5" bestFit="1" customWidth="1"/>
    <col min="50" max="50" width="12.875" style="4" bestFit="1" customWidth="1"/>
    <col min="51" max="51" width="11.25390625" style="4" bestFit="1" customWidth="1"/>
    <col min="52" max="53" width="9.75390625" style="4" bestFit="1" customWidth="1"/>
    <col min="54" max="54" width="9.875" style="4" customWidth="1"/>
    <col min="55" max="55" width="10.25390625" style="4" bestFit="1" customWidth="1"/>
    <col min="56" max="56" width="12.875" style="4" bestFit="1" customWidth="1"/>
    <col min="57" max="57" width="10.125" style="4" bestFit="1" customWidth="1"/>
    <col min="58" max="58" width="10.25390625" style="4" bestFit="1" customWidth="1"/>
    <col min="59" max="59" width="12.875" style="4" bestFit="1" customWidth="1"/>
    <col min="60" max="60" width="10.75390625" style="4" bestFit="1" customWidth="1"/>
    <col min="61" max="61" width="10.75390625" style="0" customWidth="1"/>
    <col min="62" max="62" width="11.75390625" style="0" bestFit="1" customWidth="1"/>
    <col min="63" max="65" width="10.75390625" style="0" customWidth="1"/>
  </cols>
  <sheetData>
    <row r="3" spans="2:60" ht="12.75">
      <c r="B3" s="1" t="s">
        <v>0</v>
      </c>
      <c r="C3" s="2"/>
      <c r="D3" s="3"/>
      <c r="H3" s="3"/>
      <c r="L3" s="3"/>
      <c r="P3" s="3"/>
      <c r="T3" s="3"/>
      <c r="X3" s="3"/>
      <c r="AB3" s="3"/>
      <c r="AF3" s="3"/>
      <c r="AJ3" s="3"/>
      <c r="AN3" s="3"/>
      <c r="AR3" s="3"/>
      <c r="AV3" s="3"/>
      <c r="AZ3" s="3"/>
      <c r="BD3" s="3"/>
      <c r="BH3" s="3"/>
    </row>
    <row r="4" spans="2:60" ht="12.75">
      <c r="B4" s="6" t="s">
        <v>80</v>
      </c>
      <c r="C4" s="2"/>
      <c r="D4" s="3"/>
      <c r="H4" s="3"/>
      <c r="L4" s="3"/>
      <c r="P4" s="3"/>
      <c r="T4" s="3"/>
      <c r="X4" s="3"/>
      <c r="AB4" s="3"/>
      <c r="AF4" s="3"/>
      <c r="AJ4" s="3"/>
      <c r="AN4" s="3"/>
      <c r="AR4" s="3"/>
      <c r="AV4" s="3"/>
      <c r="AZ4" s="3"/>
      <c r="BD4" s="3"/>
      <c r="BH4" s="3"/>
    </row>
    <row r="5" spans="2:60" ht="12.75">
      <c r="B5" s="6"/>
      <c r="C5" s="2"/>
      <c r="D5" s="3"/>
      <c r="H5" s="3"/>
      <c r="L5" s="3"/>
      <c r="P5" s="3"/>
      <c r="T5" s="3"/>
      <c r="X5" s="3"/>
      <c r="AB5" s="3"/>
      <c r="AF5" s="3"/>
      <c r="AJ5" s="3"/>
      <c r="AN5" s="3"/>
      <c r="AR5" s="3"/>
      <c r="AV5" s="3"/>
      <c r="AZ5" s="3"/>
      <c r="BD5" s="3"/>
      <c r="BH5" s="3"/>
    </row>
    <row r="6" spans="2:60" ht="12.75">
      <c r="B6" s="6"/>
      <c r="C6" s="2"/>
      <c r="D6" s="3"/>
      <c r="H6" s="3"/>
      <c r="L6" s="3"/>
      <c r="P6" s="3"/>
      <c r="T6" s="3"/>
      <c r="X6" s="3"/>
      <c r="AB6" s="3"/>
      <c r="AF6" s="3"/>
      <c r="AJ6" s="3"/>
      <c r="AN6" s="3"/>
      <c r="AR6" s="3"/>
      <c r="AV6" s="3"/>
      <c r="AZ6" s="3"/>
      <c r="BD6" s="3"/>
      <c r="BH6" s="3"/>
    </row>
    <row r="7" spans="2:60" ht="13.5" thickBot="1">
      <c r="B7" s="7"/>
      <c r="C7" s="2"/>
      <c r="D7" s="3"/>
      <c r="H7" s="3"/>
      <c r="L7" s="3"/>
      <c r="P7" s="3"/>
      <c r="T7" s="3"/>
      <c r="X7" s="3"/>
      <c r="AB7" s="3"/>
      <c r="AF7" s="3"/>
      <c r="AJ7" s="3"/>
      <c r="AN7" s="3"/>
      <c r="AR7" s="3"/>
      <c r="AV7" s="3"/>
      <c r="AZ7" s="3"/>
      <c r="BD7" s="3"/>
      <c r="BH7" s="3"/>
    </row>
    <row r="8" spans="1:70" ht="12.75">
      <c r="A8" s="8" t="s">
        <v>1</v>
      </c>
      <c r="B8" s="9" t="s">
        <v>2</v>
      </c>
      <c r="C8" s="10" t="s">
        <v>3</v>
      </c>
      <c r="D8" s="1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>
        <v>32</v>
      </c>
      <c r="AJ8" s="10">
        <v>33</v>
      </c>
      <c r="AK8" s="10">
        <v>34</v>
      </c>
      <c r="AL8" s="10">
        <v>35</v>
      </c>
      <c r="AM8" s="10">
        <v>36</v>
      </c>
      <c r="AN8" s="10">
        <v>37</v>
      </c>
      <c r="AO8" s="10">
        <v>38</v>
      </c>
      <c r="AP8" s="10">
        <v>39</v>
      </c>
      <c r="AQ8" s="10">
        <v>40</v>
      </c>
      <c r="AR8" s="10">
        <v>41</v>
      </c>
      <c r="AS8" s="10">
        <v>42</v>
      </c>
      <c r="AT8" s="10">
        <v>43</v>
      </c>
      <c r="AU8" s="10">
        <v>44</v>
      </c>
      <c r="AV8" s="10">
        <v>45</v>
      </c>
      <c r="AW8" s="11">
        <v>46</v>
      </c>
      <c r="AX8" s="10">
        <v>47</v>
      </c>
      <c r="AY8" s="10">
        <v>48</v>
      </c>
      <c r="AZ8" s="10">
        <v>49</v>
      </c>
      <c r="BA8" s="10">
        <v>50</v>
      </c>
      <c r="BB8" s="10">
        <v>51</v>
      </c>
      <c r="BC8" s="10">
        <v>52</v>
      </c>
      <c r="BD8" s="10">
        <v>53</v>
      </c>
      <c r="BE8" s="10">
        <v>54</v>
      </c>
      <c r="BF8" s="10">
        <v>55</v>
      </c>
      <c r="BG8" s="10">
        <v>56</v>
      </c>
      <c r="BH8" s="10">
        <v>57</v>
      </c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ht="13.5" thickBot="1">
      <c r="A9" s="13" t="s">
        <v>4</v>
      </c>
      <c r="B9" s="14"/>
      <c r="C9" s="15" t="s">
        <v>5</v>
      </c>
      <c r="D9" s="15" t="s">
        <v>6</v>
      </c>
      <c r="E9" s="15" t="s">
        <v>7</v>
      </c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14</v>
      </c>
      <c r="M9" s="15" t="s">
        <v>15</v>
      </c>
      <c r="N9" s="15" t="s">
        <v>16</v>
      </c>
      <c r="O9" s="15" t="s">
        <v>17</v>
      </c>
      <c r="P9" s="15" t="s">
        <v>18</v>
      </c>
      <c r="Q9" s="15" t="s">
        <v>19</v>
      </c>
      <c r="R9" s="15" t="s">
        <v>20</v>
      </c>
      <c r="S9" s="15" t="s">
        <v>21</v>
      </c>
      <c r="T9" s="15" t="s">
        <v>22</v>
      </c>
      <c r="U9" s="15" t="s">
        <v>23</v>
      </c>
      <c r="V9" s="15" t="s">
        <v>24</v>
      </c>
      <c r="W9" s="15" t="s">
        <v>25</v>
      </c>
      <c r="X9" s="15" t="s">
        <v>26</v>
      </c>
      <c r="Y9" s="15" t="s">
        <v>27</v>
      </c>
      <c r="Z9" s="15" t="s">
        <v>28</v>
      </c>
      <c r="AA9" s="15" t="s">
        <v>29</v>
      </c>
      <c r="AB9" s="15" t="s">
        <v>30</v>
      </c>
      <c r="AC9" s="15" t="s">
        <v>31</v>
      </c>
      <c r="AD9" s="15" t="s">
        <v>32</v>
      </c>
      <c r="AE9" s="15" t="s">
        <v>33</v>
      </c>
      <c r="AF9" s="15" t="s">
        <v>34</v>
      </c>
      <c r="AG9" s="15" t="s">
        <v>35</v>
      </c>
      <c r="AH9" s="15" t="s">
        <v>36</v>
      </c>
      <c r="AI9" s="15" t="s">
        <v>37</v>
      </c>
      <c r="AJ9" s="15" t="s">
        <v>38</v>
      </c>
      <c r="AK9" s="15" t="s">
        <v>39</v>
      </c>
      <c r="AL9" s="15" t="s">
        <v>40</v>
      </c>
      <c r="AM9" s="15" t="s">
        <v>41</v>
      </c>
      <c r="AN9" s="15" t="s">
        <v>42</v>
      </c>
      <c r="AO9" s="15" t="s">
        <v>43</v>
      </c>
      <c r="AP9" s="15" t="s">
        <v>44</v>
      </c>
      <c r="AQ9" s="15" t="s">
        <v>45</v>
      </c>
      <c r="AR9" s="15" t="s">
        <v>46</v>
      </c>
      <c r="AS9" s="15" t="s">
        <v>47</v>
      </c>
      <c r="AT9" s="15" t="s">
        <v>48</v>
      </c>
      <c r="AU9" s="15" t="s">
        <v>49</v>
      </c>
      <c r="AV9" s="15" t="s">
        <v>50</v>
      </c>
      <c r="AW9" s="16" t="s">
        <v>51</v>
      </c>
      <c r="AX9" s="15" t="s">
        <v>52</v>
      </c>
      <c r="AY9" s="15" t="s">
        <v>53</v>
      </c>
      <c r="AZ9" s="15" t="s">
        <v>54</v>
      </c>
      <c r="BA9" s="15" t="s">
        <v>55</v>
      </c>
      <c r="BB9" s="15" t="s">
        <v>56</v>
      </c>
      <c r="BC9" s="15" t="s">
        <v>57</v>
      </c>
      <c r="BD9" s="15" t="s">
        <v>58</v>
      </c>
      <c r="BE9" s="15" t="s">
        <v>59</v>
      </c>
      <c r="BF9" s="15" t="s">
        <v>60</v>
      </c>
      <c r="BG9" s="15" t="s">
        <v>61</v>
      </c>
      <c r="BH9" s="15" t="s">
        <v>62</v>
      </c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60" ht="13.5" thickTop="1">
      <c r="A10" s="17"/>
      <c r="B10" s="74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spans="1:60" ht="12.75">
      <c r="A11" s="25"/>
      <c r="B11" s="28" t="s">
        <v>63</v>
      </c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</row>
    <row r="12" spans="1:60" ht="12.75">
      <c r="A12" s="20"/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</row>
    <row r="13" spans="1:60" s="31" customFormat="1" ht="12.75">
      <c r="A13" s="29" t="s">
        <v>93</v>
      </c>
      <c r="B13" s="28" t="s">
        <v>65</v>
      </c>
      <c r="C13" s="21">
        <f aca="true" t="shared" si="0" ref="C13:C19">SUM(D13:BH13)</f>
        <v>9615230.89</v>
      </c>
      <c r="D13" s="30">
        <f aca="true" t="shared" si="1" ref="D13:AI13">SUM(D14:D19)</f>
        <v>946785.1499999999</v>
      </c>
      <c r="E13" s="30">
        <f t="shared" si="1"/>
        <v>10442</v>
      </c>
      <c r="F13" s="30">
        <f t="shared" si="1"/>
        <v>431140.56</v>
      </c>
      <c r="G13" s="30">
        <f t="shared" si="1"/>
        <v>150</v>
      </c>
      <c r="H13" s="30">
        <f t="shared" si="1"/>
        <v>2134444.4</v>
      </c>
      <c r="I13" s="30">
        <f t="shared" si="1"/>
        <v>0</v>
      </c>
      <c r="J13" s="30">
        <f t="shared" si="1"/>
        <v>2111684.17</v>
      </c>
      <c r="K13" s="30">
        <f t="shared" si="1"/>
        <v>543105.3</v>
      </c>
      <c r="L13" s="30">
        <f t="shared" si="1"/>
        <v>902122.52</v>
      </c>
      <c r="M13" s="30">
        <f t="shared" si="1"/>
        <v>250</v>
      </c>
      <c r="N13" s="30">
        <f t="shared" si="1"/>
        <v>313852.6</v>
      </c>
      <c r="O13" s="30">
        <f t="shared" si="1"/>
        <v>420041.55</v>
      </c>
      <c r="P13" s="30">
        <f t="shared" si="1"/>
        <v>0</v>
      </c>
      <c r="Q13" s="30">
        <f t="shared" si="1"/>
        <v>756890.31</v>
      </c>
      <c r="R13" s="30">
        <f t="shared" si="1"/>
        <v>231176</v>
      </c>
      <c r="S13" s="30">
        <f t="shared" si="1"/>
        <v>3543</v>
      </c>
      <c r="T13" s="30">
        <f t="shared" si="1"/>
        <v>62658.5</v>
      </c>
      <c r="U13" s="30">
        <f t="shared" si="1"/>
        <v>46303.43</v>
      </c>
      <c r="V13" s="30">
        <f t="shared" si="1"/>
        <v>232421.6</v>
      </c>
      <c r="W13" s="30">
        <f t="shared" si="1"/>
        <v>50734.8</v>
      </c>
      <c r="X13" s="30">
        <f t="shared" si="1"/>
        <v>212455.32</v>
      </c>
      <c r="Y13" s="30">
        <f t="shared" si="1"/>
        <v>7275</v>
      </c>
      <c r="Z13" s="30">
        <f t="shared" si="1"/>
        <v>5676</v>
      </c>
      <c r="AA13" s="30">
        <f t="shared" si="1"/>
        <v>0</v>
      </c>
      <c r="AB13" s="30">
        <f t="shared" si="1"/>
        <v>0</v>
      </c>
      <c r="AC13" s="30">
        <f t="shared" si="1"/>
        <v>0</v>
      </c>
      <c r="AD13" s="30">
        <f t="shared" si="1"/>
        <v>0</v>
      </c>
      <c r="AE13" s="30">
        <f t="shared" si="1"/>
        <v>230.28</v>
      </c>
      <c r="AF13" s="30">
        <f t="shared" si="1"/>
        <v>3811.5</v>
      </c>
      <c r="AG13" s="30">
        <f t="shared" si="1"/>
        <v>0</v>
      </c>
      <c r="AH13" s="30">
        <f t="shared" si="1"/>
        <v>0</v>
      </c>
      <c r="AI13" s="30">
        <f t="shared" si="1"/>
        <v>0</v>
      </c>
      <c r="AJ13" s="30">
        <f aca="true" t="shared" si="2" ref="AJ13:BO13">SUM(AJ14:AJ19)</f>
        <v>5142.5</v>
      </c>
      <c r="AK13" s="30">
        <f t="shared" si="2"/>
        <v>20515</v>
      </c>
      <c r="AL13" s="30">
        <f t="shared" si="2"/>
        <v>0</v>
      </c>
      <c r="AM13" s="30">
        <f t="shared" si="2"/>
        <v>0</v>
      </c>
      <c r="AN13" s="30">
        <f t="shared" si="2"/>
        <v>0</v>
      </c>
      <c r="AO13" s="30">
        <f t="shared" si="2"/>
        <v>55982.8</v>
      </c>
      <c r="AP13" s="30">
        <f t="shared" si="2"/>
        <v>0</v>
      </c>
      <c r="AQ13" s="30">
        <f t="shared" si="2"/>
        <v>0</v>
      </c>
      <c r="AR13" s="30">
        <f t="shared" si="2"/>
        <v>218.7</v>
      </c>
      <c r="AS13" s="30">
        <f t="shared" si="2"/>
        <v>200</v>
      </c>
      <c r="AT13" s="30">
        <f t="shared" si="2"/>
        <v>0</v>
      </c>
      <c r="AU13" s="30">
        <f t="shared" si="2"/>
        <v>16758.3</v>
      </c>
      <c r="AV13" s="30">
        <f t="shared" si="2"/>
        <v>0</v>
      </c>
      <c r="AW13" s="30">
        <f t="shared" si="2"/>
        <v>1644.3</v>
      </c>
      <c r="AX13" s="30">
        <f t="shared" si="2"/>
        <v>0</v>
      </c>
      <c r="AY13" s="30">
        <f t="shared" si="2"/>
        <v>2141.4</v>
      </c>
      <c r="AZ13" s="30">
        <f t="shared" si="2"/>
        <v>11006.4</v>
      </c>
      <c r="BA13" s="30">
        <f t="shared" si="2"/>
        <v>0</v>
      </c>
      <c r="BB13" s="30">
        <f t="shared" si="2"/>
        <v>0</v>
      </c>
      <c r="BC13" s="30">
        <f t="shared" si="2"/>
        <v>0</v>
      </c>
      <c r="BD13" s="30">
        <f t="shared" si="2"/>
        <v>0</v>
      </c>
      <c r="BE13" s="30">
        <f t="shared" si="2"/>
        <v>3636.5</v>
      </c>
      <c r="BF13" s="30">
        <f t="shared" si="2"/>
        <v>0</v>
      </c>
      <c r="BG13" s="30">
        <f t="shared" si="2"/>
        <v>0</v>
      </c>
      <c r="BH13" s="30">
        <f t="shared" si="2"/>
        <v>70791</v>
      </c>
    </row>
    <row r="14" spans="1:60" ht="12.75">
      <c r="A14" s="32"/>
      <c r="B14" s="69" t="s">
        <v>85</v>
      </c>
      <c r="C14" s="21">
        <f t="shared" si="0"/>
        <v>849504.3</v>
      </c>
      <c r="D14" s="22"/>
      <c r="E14" s="22"/>
      <c r="F14" s="22"/>
      <c r="G14" s="22"/>
      <c r="H14" s="22">
        <v>404048</v>
      </c>
      <c r="I14" s="22"/>
      <c r="J14" s="22"/>
      <c r="K14" s="22">
        <v>445456.3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ht="12.75">
      <c r="A15" s="33"/>
      <c r="B15" s="68" t="s">
        <v>89</v>
      </c>
      <c r="C15" s="21">
        <f t="shared" si="0"/>
        <v>1150</v>
      </c>
      <c r="D15" s="27"/>
      <c r="E15" s="27">
        <v>100</v>
      </c>
      <c r="F15" s="27">
        <v>200</v>
      </c>
      <c r="G15" s="27">
        <v>150</v>
      </c>
      <c r="H15" s="27"/>
      <c r="I15" s="27"/>
      <c r="J15" s="27"/>
      <c r="K15" s="27">
        <v>50</v>
      </c>
      <c r="L15" s="27"/>
      <c r="M15" s="27">
        <v>250</v>
      </c>
      <c r="N15" s="27"/>
      <c r="O15" s="27"/>
      <c r="P15" s="27"/>
      <c r="Q15" s="27"/>
      <c r="R15" s="27">
        <v>200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>
        <v>200</v>
      </c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</row>
    <row r="16" spans="1:60" ht="12.75">
      <c r="A16" s="33"/>
      <c r="B16" s="68" t="s">
        <v>88</v>
      </c>
      <c r="C16" s="21">
        <f t="shared" si="0"/>
        <v>245545.8</v>
      </c>
      <c r="D16" s="27"/>
      <c r="E16" s="27"/>
      <c r="F16" s="27">
        <v>19812</v>
      </c>
      <c r="G16" s="27"/>
      <c r="H16" s="27">
        <v>5710.5</v>
      </c>
      <c r="I16" s="27"/>
      <c r="J16" s="27"/>
      <c r="K16" s="27">
        <v>97599</v>
      </c>
      <c r="L16" s="27"/>
      <c r="M16" s="27"/>
      <c r="N16" s="27"/>
      <c r="O16" s="27"/>
      <c r="P16" s="27"/>
      <c r="Q16" s="27">
        <v>101476.3</v>
      </c>
      <c r="R16" s="27"/>
      <c r="S16" s="27">
        <v>503</v>
      </c>
      <c r="T16" s="27"/>
      <c r="U16" s="27">
        <v>13170</v>
      </c>
      <c r="V16" s="27"/>
      <c r="W16" s="27"/>
      <c r="X16" s="27"/>
      <c r="Y16" s="27">
        <v>7275</v>
      </c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</row>
    <row r="17" spans="1:60" ht="12.75">
      <c r="A17" s="33"/>
      <c r="B17" s="68" t="s">
        <v>87</v>
      </c>
      <c r="C17" s="21">
        <f t="shared" si="0"/>
        <v>4093049.259999999</v>
      </c>
      <c r="D17" s="27">
        <v>348345.82</v>
      </c>
      <c r="E17" s="27"/>
      <c r="F17" s="27">
        <v>406352.3</v>
      </c>
      <c r="G17" s="27"/>
      <c r="H17" s="27">
        <v>629162.45</v>
      </c>
      <c r="I17" s="27"/>
      <c r="J17" s="27">
        <v>1161744.79</v>
      </c>
      <c r="K17" s="27"/>
      <c r="L17" s="27">
        <v>481280.62</v>
      </c>
      <c r="M17" s="27"/>
      <c r="N17" s="27"/>
      <c r="O17" s="27">
        <v>420041.55</v>
      </c>
      <c r="P17" s="27"/>
      <c r="Q17" s="27">
        <v>146320.91</v>
      </c>
      <c r="R17" s="27">
        <v>45985.9</v>
      </c>
      <c r="S17" s="27"/>
      <c r="T17" s="27"/>
      <c r="U17" s="27">
        <v>17081.52</v>
      </c>
      <c r="V17" s="27">
        <v>100713.1</v>
      </c>
      <c r="W17" s="27"/>
      <c r="X17" s="27">
        <v>212455.32</v>
      </c>
      <c r="Y17" s="27"/>
      <c r="Z17" s="27">
        <v>1904.5</v>
      </c>
      <c r="AA17" s="27"/>
      <c r="AB17" s="27"/>
      <c r="AC17" s="27"/>
      <c r="AD17" s="27"/>
      <c r="AE17" s="27">
        <v>230.28</v>
      </c>
      <c r="AF17" s="27"/>
      <c r="AG17" s="27"/>
      <c r="AH17" s="27"/>
      <c r="AI17" s="27"/>
      <c r="AJ17" s="27">
        <v>2169.5</v>
      </c>
      <c r="AK17" s="27">
        <v>11447.8</v>
      </c>
      <c r="AL17" s="27"/>
      <c r="AM17" s="27"/>
      <c r="AN17" s="27"/>
      <c r="AO17" s="27">
        <v>25630.8</v>
      </c>
      <c r="AP17" s="27"/>
      <c r="AQ17" s="27"/>
      <c r="AR17" s="27"/>
      <c r="AS17" s="27"/>
      <c r="AT17" s="27"/>
      <c r="AU17" s="27">
        <v>16758.3</v>
      </c>
      <c r="AV17" s="27"/>
      <c r="AW17" s="27"/>
      <c r="AX17" s="27"/>
      <c r="AY17" s="27">
        <v>2141.4</v>
      </c>
      <c r="AZ17" s="27">
        <v>10889.4</v>
      </c>
      <c r="BA17" s="27"/>
      <c r="BB17" s="27"/>
      <c r="BC17" s="27"/>
      <c r="BD17" s="27"/>
      <c r="BE17" s="27">
        <v>3636.5</v>
      </c>
      <c r="BF17" s="27"/>
      <c r="BG17" s="27"/>
      <c r="BH17" s="27">
        <v>48756.5</v>
      </c>
    </row>
    <row r="18" spans="1:60" ht="12.75">
      <c r="A18" s="33"/>
      <c r="B18" s="68" t="s">
        <v>90</v>
      </c>
      <c r="C18" s="21">
        <f t="shared" si="0"/>
        <v>4410519.53</v>
      </c>
      <c r="D18" s="27">
        <v>598439.33</v>
      </c>
      <c r="E18" s="27"/>
      <c r="F18" s="27">
        <v>4776.26</v>
      </c>
      <c r="G18" s="27"/>
      <c r="H18" s="27">
        <v>1095523.45</v>
      </c>
      <c r="I18" s="27"/>
      <c r="J18" s="27">
        <v>949939.38</v>
      </c>
      <c r="K18" s="27"/>
      <c r="L18" s="27">
        <v>420841.9</v>
      </c>
      <c r="M18" s="27"/>
      <c r="N18" s="27">
        <v>313852.6</v>
      </c>
      <c r="O18" s="27"/>
      <c r="P18" s="27"/>
      <c r="Q18" s="27">
        <v>509093.1</v>
      </c>
      <c r="R18" s="27">
        <v>182910.1</v>
      </c>
      <c r="S18" s="27"/>
      <c r="T18" s="27">
        <v>62658.5</v>
      </c>
      <c r="U18" s="27">
        <v>16051.91</v>
      </c>
      <c r="V18" s="27">
        <v>131708.5</v>
      </c>
      <c r="W18" s="27">
        <v>50734.8</v>
      </c>
      <c r="X18" s="27"/>
      <c r="Y18" s="27"/>
      <c r="Z18" s="27">
        <v>3771.5</v>
      </c>
      <c r="AA18" s="27"/>
      <c r="AB18" s="27"/>
      <c r="AC18" s="27"/>
      <c r="AD18" s="27"/>
      <c r="AE18" s="27"/>
      <c r="AF18" s="27">
        <v>3811.5</v>
      </c>
      <c r="AG18" s="27"/>
      <c r="AH18" s="27"/>
      <c r="AI18" s="27"/>
      <c r="AJ18" s="27">
        <v>2973</v>
      </c>
      <c r="AK18" s="27">
        <v>9067.2</v>
      </c>
      <c r="AL18" s="27"/>
      <c r="AM18" s="27"/>
      <c r="AN18" s="27"/>
      <c r="AO18" s="27">
        <v>30352</v>
      </c>
      <c r="AP18" s="27"/>
      <c r="AQ18" s="27"/>
      <c r="AR18" s="27">
        <v>218.7</v>
      </c>
      <c r="AS18" s="27"/>
      <c r="AT18" s="27"/>
      <c r="AU18" s="27"/>
      <c r="AV18" s="27"/>
      <c r="AW18" s="27">
        <v>1644.3</v>
      </c>
      <c r="AX18" s="27"/>
      <c r="AY18" s="27"/>
      <c r="AZ18" s="27">
        <v>117</v>
      </c>
      <c r="BA18" s="27"/>
      <c r="BB18" s="27"/>
      <c r="BC18" s="27"/>
      <c r="BD18" s="27"/>
      <c r="BE18" s="27"/>
      <c r="BF18" s="27"/>
      <c r="BG18" s="27"/>
      <c r="BH18" s="27">
        <v>22034.5</v>
      </c>
    </row>
    <row r="19" spans="1:60" ht="12.75">
      <c r="A19" s="33"/>
      <c r="B19" s="68" t="s">
        <v>95</v>
      </c>
      <c r="C19" s="21">
        <f t="shared" si="0"/>
        <v>15462</v>
      </c>
      <c r="D19" s="27"/>
      <c r="E19" s="27">
        <v>10342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>
        <v>2080</v>
      </c>
      <c r="S19" s="27">
        <v>3040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ht="12.75">
      <c r="A20" s="33"/>
      <c r="B20" s="33"/>
      <c r="C20" s="21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1:60" s="31" customFormat="1" ht="12.75">
      <c r="A21" s="34" t="s">
        <v>94</v>
      </c>
      <c r="B21" s="34" t="s">
        <v>67</v>
      </c>
      <c r="C21" s="21">
        <f>SUM(D21:BH21)</f>
        <v>6295846.75</v>
      </c>
      <c r="D21" s="26">
        <f>SUM(D22:D26)</f>
        <v>112685.6</v>
      </c>
      <c r="E21" s="26">
        <f aca="true" t="shared" si="3" ref="E21:BH21">SUM(E22:E26)</f>
        <v>814906.04</v>
      </c>
      <c r="F21" s="26">
        <f t="shared" si="3"/>
        <v>311543</v>
      </c>
      <c r="G21" s="26">
        <f t="shared" si="3"/>
        <v>104194.69</v>
      </c>
      <c r="H21" s="26">
        <f t="shared" si="3"/>
        <v>135518.38</v>
      </c>
      <c r="I21" s="26">
        <f t="shared" si="3"/>
        <v>308705.99</v>
      </c>
      <c r="J21" s="26">
        <f t="shared" si="3"/>
        <v>30560</v>
      </c>
      <c r="K21" s="26">
        <f t="shared" si="3"/>
        <v>30339</v>
      </c>
      <c r="L21" s="26">
        <f t="shared" si="3"/>
        <v>186475.35</v>
      </c>
      <c r="M21" s="26">
        <f t="shared" si="3"/>
        <v>368204.92</v>
      </c>
      <c r="N21" s="26">
        <f t="shared" si="3"/>
        <v>2090886.63</v>
      </c>
      <c r="O21" s="26">
        <f t="shared" si="3"/>
        <v>357371.02</v>
      </c>
      <c r="P21" s="26">
        <f t="shared" si="3"/>
        <v>56996.62</v>
      </c>
      <c r="Q21" s="26">
        <f t="shared" si="3"/>
        <v>15504.74</v>
      </c>
      <c r="R21" s="26">
        <f t="shared" si="3"/>
        <v>49207.09</v>
      </c>
      <c r="S21" s="26">
        <f t="shared" si="3"/>
        <v>3755</v>
      </c>
      <c r="T21" s="26">
        <f t="shared" si="3"/>
        <v>37885.59</v>
      </c>
      <c r="U21" s="26">
        <f t="shared" si="3"/>
        <v>30457.63</v>
      </c>
      <c r="V21" s="26">
        <f t="shared" si="3"/>
        <v>0</v>
      </c>
      <c r="W21" s="26">
        <f t="shared" si="3"/>
        <v>9894.72</v>
      </c>
      <c r="X21" s="26">
        <f t="shared" si="3"/>
        <v>24709.84</v>
      </c>
      <c r="Y21" s="26">
        <f t="shared" si="3"/>
        <v>125246.66</v>
      </c>
      <c r="Z21" s="26">
        <f t="shared" si="3"/>
        <v>18810.43</v>
      </c>
      <c r="AA21" s="26">
        <f t="shared" si="3"/>
        <v>1561.3</v>
      </c>
      <c r="AB21" s="26">
        <f t="shared" si="3"/>
        <v>2612</v>
      </c>
      <c r="AC21" s="26">
        <f t="shared" si="3"/>
        <v>15505.58</v>
      </c>
      <c r="AD21" s="26">
        <f t="shared" si="3"/>
        <v>2675</v>
      </c>
      <c r="AE21" s="26">
        <f t="shared" si="3"/>
        <v>8160.75</v>
      </c>
      <c r="AF21" s="26">
        <f t="shared" si="3"/>
        <v>11873.62</v>
      </c>
      <c r="AG21" s="26">
        <f t="shared" si="3"/>
        <v>4997.49</v>
      </c>
      <c r="AH21" s="26">
        <f t="shared" si="3"/>
        <v>20271.92</v>
      </c>
      <c r="AI21" s="26">
        <f t="shared" si="3"/>
        <v>4677.64</v>
      </c>
      <c r="AJ21" s="26">
        <f t="shared" si="3"/>
        <v>276.64</v>
      </c>
      <c r="AK21" s="26">
        <f t="shared" si="3"/>
        <v>8161</v>
      </c>
      <c r="AL21" s="26">
        <f t="shared" si="3"/>
        <v>1194</v>
      </c>
      <c r="AM21" s="26">
        <f t="shared" si="3"/>
        <v>11768</v>
      </c>
      <c r="AN21" s="26">
        <f t="shared" si="3"/>
        <v>619364.25</v>
      </c>
      <c r="AO21" s="26">
        <f t="shared" si="3"/>
        <v>18925.21</v>
      </c>
      <c r="AP21" s="26">
        <f t="shared" si="3"/>
        <v>787</v>
      </c>
      <c r="AQ21" s="26">
        <f t="shared" si="3"/>
        <v>476</v>
      </c>
      <c r="AR21" s="26">
        <f t="shared" si="3"/>
        <v>1868.33</v>
      </c>
      <c r="AS21" s="26">
        <f t="shared" si="3"/>
        <v>10725.15</v>
      </c>
      <c r="AT21" s="26">
        <f t="shared" si="3"/>
        <v>25614.28</v>
      </c>
      <c r="AU21" s="26">
        <f t="shared" si="3"/>
        <v>15065.52</v>
      </c>
      <c r="AV21" s="26">
        <f t="shared" si="3"/>
        <v>0.98</v>
      </c>
      <c r="AW21" s="26">
        <f t="shared" si="3"/>
        <v>0</v>
      </c>
      <c r="AX21" s="26">
        <f t="shared" si="3"/>
        <v>308.12</v>
      </c>
      <c r="AY21" s="26">
        <f t="shared" si="3"/>
        <v>4245.780000000001</v>
      </c>
      <c r="AZ21" s="26">
        <f t="shared" si="3"/>
        <v>12722.16</v>
      </c>
      <c r="BA21" s="26">
        <f t="shared" si="3"/>
        <v>82709.4</v>
      </c>
      <c r="BB21" s="26">
        <f t="shared" si="3"/>
        <v>7243.69</v>
      </c>
      <c r="BC21" s="26">
        <f t="shared" si="3"/>
        <v>0</v>
      </c>
      <c r="BD21" s="26">
        <f t="shared" si="3"/>
        <v>126074.21</v>
      </c>
      <c r="BE21" s="26">
        <f t="shared" si="3"/>
        <v>1906.04</v>
      </c>
      <c r="BF21" s="26">
        <f t="shared" si="3"/>
        <v>10865.44</v>
      </c>
      <c r="BG21" s="26">
        <f t="shared" si="3"/>
        <v>6499.97</v>
      </c>
      <c r="BH21" s="26">
        <f t="shared" si="3"/>
        <v>32851.34</v>
      </c>
    </row>
    <row r="22" spans="1:60" ht="12.75">
      <c r="A22" s="33"/>
      <c r="B22" s="68" t="s">
        <v>68</v>
      </c>
      <c r="C22" s="21">
        <f>SUM(D22:BH22)</f>
        <v>27969.23</v>
      </c>
      <c r="D22" s="27"/>
      <c r="E22" s="27"/>
      <c r="F22" s="27"/>
      <c r="G22" s="27"/>
      <c r="H22" s="27"/>
      <c r="I22" s="27"/>
      <c r="J22" s="27"/>
      <c r="K22" s="27"/>
      <c r="L22" s="27">
        <v>25392.5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>
        <v>612.98</v>
      </c>
      <c r="AA22" s="27"/>
      <c r="AB22" s="27"/>
      <c r="AC22" s="27"/>
      <c r="AD22" s="27"/>
      <c r="AE22" s="27">
        <v>3.75</v>
      </c>
      <c r="AF22" s="27"/>
      <c r="AG22" s="27">
        <v>675</v>
      </c>
      <c r="AH22" s="27"/>
      <c r="AI22" s="27"/>
      <c r="AJ22" s="27">
        <v>81.25</v>
      </c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>
        <v>768.75</v>
      </c>
      <c r="AZ22" s="27"/>
      <c r="BA22" s="27"/>
      <c r="BB22" s="27">
        <v>325</v>
      </c>
      <c r="BC22" s="27"/>
      <c r="BD22" s="27"/>
      <c r="BE22" s="27">
        <v>110</v>
      </c>
      <c r="BF22" s="27"/>
      <c r="BG22" s="27"/>
      <c r="BH22" s="27"/>
    </row>
    <row r="23" spans="1:62" s="35" customFormat="1" ht="12.75">
      <c r="A23" s="33"/>
      <c r="B23" s="68" t="s">
        <v>96</v>
      </c>
      <c r="C23" s="26">
        <f>SUM(D23:BH23)</f>
        <v>5580315.900000001</v>
      </c>
      <c r="D23" s="27">
        <v>112685.6</v>
      </c>
      <c r="E23" s="27">
        <v>282756</v>
      </c>
      <c r="F23" s="27">
        <v>311543</v>
      </c>
      <c r="G23" s="27">
        <v>104194.69</v>
      </c>
      <c r="H23" s="27">
        <v>89786.8</v>
      </c>
      <c r="I23" s="27">
        <v>308705.99</v>
      </c>
      <c r="J23" s="27">
        <v>30560</v>
      </c>
      <c r="K23" s="27">
        <v>30339</v>
      </c>
      <c r="L23" s="27">
        <v>123702.85</v>
      </c>
      <c r="M23" s="27">
        <v>368204.92</v>
      </c>
      <c r="N23" s="27">
        <v>2065766.63</v>
      </c>
      <c r="O23" s="27">
        <v>357371.02</v>
      </c>
      <c r="P23" s="27">
        <v>56996.62</v>
      </c>
      <c r="Q23" s="27">
        <v>15504.74</v>
      </c>
      <c r="R23" s="27">
        <v>49207.09</v>
      </c>
      <c r="S23" s="27">
        <v>3755</v>
      </c>
      <c r="T23" s="27">
        <v>3085.59</v>
      </c>
      <c r="U23" s="27">
        <v>30457.63</v>
      </c>
      <c r="V23" s="27"/>
      <c r="W23" s="27">
        <v>9894.72</v>
      </c>
      <c r="X23" s="27">
        <v>24709.84</v>
      </c>
      <c r="Y23" s="27">
        <v>125246.66</v>
      </c>
      <c r="Z23" s="27">
        <v>18197.45</v>
      </c>
      <c r="AA23" s="27">
        <v>1561.3</v>
      </c>
      <c r="AB23" s="27">
        <v>2612</v>
      </c>
      <c r="AC23" s="27">
        <v>15505.58</v>
      </c>
      <c r="AD23" s="27">
        <v>2675</v>
      </c>
      <c r="AE23" s="27">
        <v>4917</v>
      </c>
      <c r="AF23" s="27">
        <v>11873.62</v>
      </c>
      <c r="AG23" s="27">
        <v>4322.49</v>
      </c>
      <c r="AH23" s="27">
        <v>20271.92</v>
      </c>
      <c r="AI23" s="27">
        <v>4677.64</v>
      </c>
      <c r="AJ23" s="27">
        <v>195.39</v>
      </c>
      <c r="AK23" s="27">
        <v>8161</v>
      </c>
      <c r="AL23" s="27">
        <v>1194</v>
      </c>
      <c r="AM23" s="27">
        <v>11768</v>
      </c>
      <c r="AN23" s="27">
        <v>619364.25</v>
      </c>
      <c r="AO23" s="27">
        <v>18925.21</v>
      </c>
      <c r="AP23" s="27">
        <v>787</v>
      </c>
      <c r="AQ23" s="27">
        <v>476</v>
      </c>
      <c r="AR23" s="27">
        <v>1868.33</v>
      </c>
      <c r="AS23" s="27">
        <v>10725.15</v>
      </c>
      <c r="AT23" s="27">
        <v>25614.28</v>
      </c>
      <c r="AU23" s="27">
        <v>15065.52</v>
      </c>
      <c r="AV23" s="27">
        <v>0.98</v>
      </c>
      <c r="AW23" s="27"/>
      <c r="AX23" s="27">
        <v>308.12</v>
      </c>
      <c r="AY23" s="27">
        <v>3477.03</v>
      </c>
      <c r="AZ23" s="27">
        <v>12722.16</v>
      </c>
      <c r="BA23" s="27">
        <v>82709.4</v>
      </c>
      <c r="BB23" s="27">
        <v>6918.69</v>
      </c>
      <c r="BC23" s="27"/>
      <c r="BD23" s="27">
        <v>116934.21</v>
      </c>
      <c r="BE23" s="27">
        <v>1796.04</v>
      </c>
      <c r="BF23" s="27">
        <v>10865.44</v>
      </c>
      <c r="BG23" s="27">
        <v>6499.97</v>
      </c>
      <c r="BH23" s="27">
        <v>32851.34</v>
      </c>
      <c r="BJ23" s="72"/>
    </row>
    <row r="24" spans="1:60" s="39" customFormat="1" ht="12.75">
      <c r="A24" s="37"/>
      <c r="B24" s="68" t="s">
        <v>91</v>
      </c>
      <c r="C24" s="36">
        <f>SUM(D24:BH24)</f>
        <v>109680</v>
      </c>
      <c r="D24" s="38"/>
      <c r="E24" s="38"/>
      <c r="F24" s="38"/>
      <c r="G24" s="38"/>
      <c r="H24" s="38"/>
      <c r="I24" s="38"/>
      <c r="J24" s="38"/>
      <c r="K24" s="38"/>
      <c r="L24" s="38">
        <v>37380</v>
      </c>
      <c r="M24" s="38"/>
      <c r="N24" s="38">
        <v>25120</v>
      </c>
      <c r="O24" s="38"/>
      <c r="P24" s="38"/>
      <c r="Q24" s="38"/>
      <c r="R24" s="38"/>
      <c r="S24" s="38"/>
      <c r="T24" s="38">
        <v>34800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>
        <v>3240</v>
      </c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>
        <v>9140</v>
      </c>
      <c r="BE24" s="38"/>
      <c r="BF24" s="38"/>
      <c r="BG24" s="38"/>
      <c r="BH24" s="38"/>
    </row>
    <row r="25" spans="1:120" s="39" customFormat="1" ht="12.75">
      <c r="A25" s="37"/>
      <c r="B25" s="70" t="s">
        <v>92</v>
      </c>
      <c r="C25" s="73">
        <f>SUM(D25:BH25)</f>
        <v>577881.62</v>
      </c>
      <c r="D25" s="38"/>
      <c r="E25" s="38">
        <v>532150.04</v>
      </c>
      <c r="F25" s="38"/>
      <c r="G25" s="38"/>
      <c r="H25" s="38">
        <v>45731.58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</row>
    <row r="26" spans="1:60" s="39" customFormat="1" ht="12.75">
      <c r="A26" s="67"/>
      <c r="B26" s="71" t="s">
        <v>86</v>
      </c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</row>
    <row r="27" spans="1:60" ht="13.5" thickBot="1">
      <c r="A27" s="23"/>
      <c r="B27" s="25"/>
      <c r="C27" s="21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</row>
    <row r="28" spans="1:60" s="42" customFormat="1" ht="14.25" thickBot="1" thickTop="1">
      <c r="A28" s="40" t="s">
        <v>64</v>
      </c>
      <c r="B28" s="40" t="s">
        <v>97</v>
      </c>
      <c r="C28" s="41">
        <f>SUM(D28:BH28)</f>
        <v>15911077.64</v>
      </c>
      <c r="D28" s="41">
        <f aca="true" t="shared" si="4" ref="D28:AI28">SUM(D13,D21)</f>
        <v>1059470.75</v>
      </c>
      <c r="E28" s="41">
        <f t="shared" si="4"/>
        <v>825348.04</v>
      </c>
      <c r="F28" s="41">
        <f t="shared" si="4"/>
        <v>742683.56</v>
      </c>
      <c r="G28" s="41">
        <f t="shared" si="4"/>
        <v>104344.69</v>
      </c>
      <c r="H28" s="41">
        <f t="shared" si="4"/>
        <v>2269962.78</v>
      </c>
      <c r="I28" s="41">
        <f t="shared" si="4"/>
        <v>308705.99</v>
      </c>
      <c r="J28" s="41">
        <f t="shared" si="4"/>
        <v>2142244.17</v>
      </c>
      <c r="K28" s="41">
        <f t="shared" si="4"/>
        <v>573444.3</v>
      </c>
      <c r="L28" s="41">
        <f t="shared" si="4"/>
        <v>1088597.87</v>
      </c>
      <c r="M28" s="41">
        <f t="shared" si="4"/>
        <v>368454.92</v>
      </c>
      <c r="N28" s="41">
        <f t="shared" si="4"/>
        <v>2404739.23</v>
      </c>
      <c r="O28" s="41">
        <f t="shared" si="4"/>
        <v>777412.5700000001</v>
      </c>
      <c r="P28" s="41">
        <f t="shared" si="4"/>
        <v>56996.62</v>
      </c>
      <c r="Q28" s="41">
        <f t="shared" si="4"/>
        <v>772395.05</v>
      </c>
      <c r="R28" s="41">
        <f t="shared" si="4"/>
        <v>280383.08999999997</v>
      </c>
      <c r="S28" s="41">
        <f t="shared" si="4"/>
        <v>7298</v>
      </c>
      <c r="T28" s="41">
        <f t="shared" si="4"/>
        <v>100544.09</v>
      </c>
      <c r="U28" s="41">
        <f t="shared" si="4"/>
        <v>76761.06</v>
      </c>
      <c r="V28" s="41">
        <f t="shared" si="4"/>
        <v>232421.6</v>
      </c>
      <c r="W28" s="41">
        <f t="shared" si="4"/>
        <v>60629.520000000004</v>
      </c>
      <c r="X28" s="41">
        <f t="shared" si="4"/>
        <v>237165.16</v>
      </c>
      <c r="Y28" s="41">
        <f t="shared" si="4"/>
        <v>132521.66</v>
      </c>
      <c r="Z28" s="41">
        <f t="shared" si="4"/>
        <v>24486.43</v>
      </c>
      <c r="AA28" s="41">
        <f t="shared" si="4"/>
        <v>1561.3</v>
      </c>
      <c r="AB28" s="41">
        <f t="shared" si="4"/>
        <v>2612</v>
      </c>
      <c r="AC28" s="41">
        <f t="shared" si="4"/>
        <v>15505.58</v>
      </c>
      <c r="AD28" s="41">
        <f t="shared" si="4"/>
        <v>2675</v>
      </c>
      <c r="AE28" s="41">
        <f t="shared" si="4"/>
        <v>8391.03</v>
      </c>
      <c r="AF28" s="41">
        <f t="shared" si="4"/>
        <v>15685.12</v>
      </c>
      <c r="AG28" s="41">
        <f t="shared" si="4"/>
        <v>4997.49</v>
      </c>
      <c r="AH28" s="41">
        <f t="shared" si="4"/>
        <v>20271.92</v>
      </c>
      <c r="AI28" s="41">
        <f t="shared" si="4"/>
        <v>4677.64</v>
      </c>
      <c r="AJ28" s="41">
        <f aca="true" t="shared" si="5" ref="AJ28:BH28">SUM(AJ13,AJ21)</f>
        <v>5419.14</v>
      </c>
      <c r="AK28" s="41">
        <f t="shared" si="5"/>
        <v>28676</v>
      </c>
      <c r="AL28" s="41">
        <f t="shared" si="5"/>
        <v>1194</v>
      </c>
      <c r="AM28" s="41">
        <f t="shared" si="5"/>
        <v>11768</v>
      </c>
      <c r="AN28" s="41">
        <f t="shared" si="5"/>
        <v>619364.25</v>
      </c>
      <c r="AO28" s="41">
        <f t="shared" si="5"/>
        <v>74908.01000000001</v>
      </c>
      <c r="AP28" s="41">
        <f t="shared" si="5"/>
        <v>787</v>
      </c>
      <c r="AQ28" s="41">
        <f t="shared" si="5"/>
        <v>476</v>
      </c>
      <c r="AR28" s="41">
        <f t="shared" si="5"/>
        <v>2087.0299999999997</v>
      </c>
      <c r="AS28" s="41">
        <f t="shared" si="5"/>
        <v>10925.15</v>
      </c>
      <c r="AT28" s="41">
        <f t="shared" si="5"/>
        <v>25614.28</v>
      </c>
      <c r="AU28" s="41">
        <f t="shared" si="5"/>
        <v>31823.82</v>
      </c>
      <c r="AV28" s="41">
        <f t="shared" si="5"/>
        <v>0.98</v>
      </c>
      <c r="AW28" s="41">
        <f t="shared" si="5"/>
        <v>1644.3</v>
      </c>
      <c r="AX28" s="41">
        <f t="shared" si="5"/>
        <v>308.12</v>
      </c>
      <c r="AY28" s="41">
        <f t="shared" si="5"/>
        <v>6387.18</v>
      </c>
      <c r="AZ28" s="41">
        <f t="shared" si="5"/>
        <v>23728.559999999998</v>
      </c>
      <c r="BA28" s="41">
        <f t="shared" si="5"/>
        <v>82709.4</v>
      </c>
      <c r="BB28" s="41">
        <f t="shared" si="5"/>
        <v>7243.69</v>
      </c>
      <c r="BC28" s="41">
        <f t="shared" si="5"/>
        <v>0</v>
      </c>
      <c r="BD28" s="41">
        <f t="shared" si="5"/>
        <v>126074.21</v>
      </c>
      <c r="BE28" s="41">
        <f t="shared" si="5"/>
        <v>5542.54</v>
      </c>
      <c r="BF28" s="41">
        <f t="shared" si="5"/>
        <v>10865.44</v>
      </c>
      <c r="BG28" s="41">
        <f t="shared" si="5"/>
        <v>6499.97</v>
      </c>
      <c r="BH28" s="41">
        <f t="shared" si="5"/>
        <v>103642.34</v>
      </c>
    </row>
    <row r="29" spans="1:60" s="46" customFormat="1" ht="13.5" thickTop="1">
      <c r="A29" s="43"/>
      <c r="B29" s="44"/>
      <c r="C29" s="30"/>
      <c r="D29" s="45"/>
      <c r="E29" s="62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</row>
    <row r="30" spans="1:60" ht="12.75">
      <c r="A30" s="47"/>
      <c r="B30" s="48" t="s">
        <v>70</v>
      </c>
      <c r="C30" s="21"/>
      <c r="D30" s="49"/>
      <c r="E30" s="22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</row>
    <row r="31" spans="1:60" ht="12.75">
      <c r="A31" s="47"/>
      <c r="B31" s="20"/>
      <c r="C31" s="21"/>
      <c r="D31" s="49"/>
      <c r="E31" s="22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</row>
    <row r="32" spans="1:60" s="31" customFormat="1" ht="12.75">
      <c r="A32" s="50" t="s">
        <v>66</v>
      </c>
      <c r="B32" s="48" t="s">
        <v>72</v>
      </c>
      <c r="C32" s="21">
        <f aca="true" t="shared" si="6" ref="C32:C39">SUM(D32:BH32)</f>
        <v>44083802</v>
      </c>
      <c r="D32" s="51">
        <f>SUM(D33:D39)</f>
        <v>2476992.5</v>
      </c>
      <c r="E32" s="21">
        <f aca="true" t="shared" si="7" ref="E32:BH32">SUM(E33:E39)</f>
        <v>1093103.8</v>
      </c>
      <c r="F32" s="51">
        <f t="shared" si="7"/>
        <v>3380135.5</v>
      </c>
      <c r="G32" s="51">
        <f t="shared" si="7"/>
        <v>6384225.4799999995</v>
      </c>
      <c r="H32" s="51">
        <f t="shared" si="7"/>
        <v>316444</v>
      </c>
      <c r="I32" s="51">
        <f t="shared" si="7"/>
        <v>2090031.8699999996</v>
      </c>
      <c r="J32" s="51">
        <f t="shared" si="7"/>
        <v>811255.4</v>
      </c>
      <c r="K32" s="51">
        <f t="shared" si="7"/>
        <v>3161895.2600000002</v>
      </c>
      <c r="L32" s="51">
        <f t="shared" si="7"/>
        <v>4215817</v>
      </c>
      <c r="M32" s="51">
        <f t="shared" si="7"/>
        <v>4286380.93</v>
      </c>
      <c r="N32" s="51">
        <f t="shared" si="7"/>
        <v>5539111.2</v>
      </c>
      <c r="O32" s="51">
        <f t="shared" si="7"/>
        <v>2079604.85</v>
      </c>
      <c r="P32" s="51">
        <f t="shared" si="7"/>
        <v>451988.54</v>
      </c>
      <c r="Q32" s="51">
        <f t="shared" si="7"/>
        <v>875393.23</v>
      </c>
      <c r="R32" s="51">
        <f t="shared" si="7"/>
        <v>1725192.5</v>
      </c>
      <c r="S32" s="51">
        <f t="shared" si="7"/>
        <v>1522401.57</v>
      </c>
      <c r="T32" s="51">
        <f t="shared" si="7"/>
        <v>641831.69</v>
      </c>
      <c r="U32" s="51">
        <f t="shared" si="7"/>
        <v>12210</v>
      </c>
      <c r="V32" s="51">
        <f t="shared" si="7"/>
        <v>416541</v>
      </c>
      <c r="W32" s="51">
        <f t="shared" si="7"/>
        <v>992171.2799999999</v>
      </c>
      <c r="X32" s="51">
        <f t="shared" si="7"/>
        <v>761204</v>
      </c>
      <c r="Y32" s="51">
        <f t="shared" si="7"/>
        <v>337234</v>
      </c>
      <c r="Z32" s="51">
        <f t="shared" si="7"/>
        <v>500</v>
      </c>
      <c r="AA32" s="51">
        <f>SUM(AA33:AA40)</f>
        <v>28614.5</v>
      </c>
      <c r="AB32" s="51">
        <f t="shared" si="7"/>
        <v>10719.5</v>
      </c>
      <c r="AC32" s="51">
        <f t="shared" si="7"/>
        <v>0</v>
      </c>
      <c r="AD32" s="51">
        <f t="shared" si="7"/>
        <v>28485.6</v>
      </c>
      <c r="AE32" s="51">
        <f t="shared" si="7"/>
        <v>22139.35</v>
      </c>
      <c r="AF32" s="51">
        <f t="shared" si="7"/>
        <v>0</v>
      </c>
      <c r="AG32" s="51">
        <f t="shared" si="7"/>
        <v>13846.08</v>
      </c>
      <c r="AH32" s="51">
        <f t="shared" si="7"/>
        <v>3373.31</v>
      </c>
      <c r="AI32" s="51">
        <f t="shared" si="7"/>
        <v>0</v>
      </c>
      <c r="AJ32" s="51">
        <f t="shared" si="7"/>
        <v>0</v>
      </c>
      <c r="AK32" s="51">
        <f t="shared" si="7"/>
        <v>0</v>
      </c>
      <c r="AL32" s="51">
        <f t="shared" si="7"/>
        <v>41680.8</v>
      </c>
      <c r="AM32" s="51">
        <f t="shared" si="7"/>
        <v>0</v>
      </c>
      <c r="AN32" s="51">
        <f t="shared" si="7"/>
        <v>6601.6</v>
      </c>
      <c r="AO32" s="51">
        <f t="shared" si="7"/>
        <v>0</v>
      </c>
      <c r="AP32" s="51">
        <f t="shared" si="7"/>
        <v>30912</v>
      </c>
      <c r="AQ32" s="51">
        <f t="shared" si="7"/>
        <v>29647.93</v>
      </c>
      <c r="AR32" s="51">
        <f t="shared" si="7"/>
        <v>494.09</v>
      </c>
      <c r="AS32" s="51">
        <f t="shared" si="7"/>
        <v>0</v>
      </c>
      <c r="AT32" s="51">
        <f t="shared" si="7"/>
        <v>20710.22</v>
      </c>
      <c r="AU32" s="51">
        <f t="shared" si="7"/>
        <v>101.59</v>
      </c>
      <c r="AV32" s="51">
        <f t="shared" si="7"/>
        <v>60405.5</v>
      </c>
      <c r="AW32" s="51">
        <f t="shared" si="7"/>
        <v>0</v>
      </c>
      <c r="AX32" s="51">
        <f t="shared" si="7"/>
        <v>1119</v>
      </c>
      <c r="AY32" s="51">
        <f t="shared" si="7"/>
        <v>224</v>
      </c>
      <c r="AZ32" s="51">
        <f t="shared" si="7"/>
        <v>0</v>
      </c>
      <c r="BA32" s="51">
        <f t="shared" si="7"/>
        <v>16779</v>
      </c>
      <c r="BB32" s="51">
        <f t="shared" si="7"/>
        <v>1145.4</v>
      </c>
      <c r="BC32" s="51">
        <f t="shared" si="7"/>
        <v>74.65</v>
      </c>
      <c r="BD32" s="51">
        <f t="shared" si="7"/>
        <v>58865.68000000001</v>
      </c>
      <c r="BE32" s="51">
        <f t="shared" si="7"/>
        <v>12.9</v>
      </c>
      <c r="BF32" s="51">
        <f t="shared" si="7"/>
        <v>7184</v>
      </c>
      <c r="BG32" s="51">
        <f t="shared" si="7"/>
        <v>128999.70000000001</v>
      </c>
      <c r="BH32" s="51">
        <f t="shared" si="7"/>
        <v>0</v>
      </c>
    </row>
    <row r="33" spans="1:60" ht="12.75">
      <c r="A33" s="47"/>
      <c r="B33" s="20" t="s">
        <v>73</v>
      </c>
      <c r="C33" s="21">
        <f t="shared" si="6"/>
        <v>32141831.6</v>
      </c>
      <c r="D33" s="49">
        <v>1332892.5</v>
      </c>
      <c r="E33" s="22">
        <v>915671</v>
      </c>
      <c r="F33" s="49">
        <v>3375120.5</v>
      </c>
      <c r="G33" s="49">
        <v>3803314</v>
      </c>
      <c r="H33" s="49"/>
      <c r="I33" s="49">
        <v>871511</v>
      </c>
      <c r="J33" s="49">
        <v>756311.5</v>
      </c>
      <c r="K33" s="49"/>
      <c r="L33" s="49">
        <v>3977076</v>
      </c>
      <c r="M33" s="49">
        <v>2674792</v>
      </c>
      <c r="N33" s="49">
        <v>5518337</v>
      </c>
      <c r="O33" s="49">
        <v>1914977</v>
      </c>
      <c r="P33" s="49">
        <v>115102</v>
      </c>
      <c r="Q33" s="49">
        <v>832100</v>
      </c>
      <c r="R33" s="49">
        <v>1638016.5</v>
      </c>
      <c r="S33" s="49">
        <v>1458706.5</v>
      </c>
      <c r="T33" s="49">
        <v>483527</v>
      </c>
      <c r="U33" s="49">
        <v>12210</v>
      </c>
      <c r="V33" s="49">
        <v>411652</v>
      </c>
      <c r="W33" s="49">
        <v>953958.1</v>
      </c>
      <c r="X33" s="49">
        <v>759323</v>
      </c>
      <c r="Y33" s="49">
        <v>337234</v>
      </c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</row>
    <row r="34" spans="1:60" ht="12.75">
      <c r="A34" s="47"/>
      <c r="B34" s="20" t="s">
        <v>74</v>
      </c>
      <c r="C34" s="21">
        <f t="shared" si="6"/>
        <v>84109</v>
      </c>
      <c r="D34" s="49"/>
      <c r="E34" s="22"/>
      <c r="F34" s="49"/>
      <c r="G34" s="49"/>
      <c r="H34" s="49">
        <v>83209</v>
      </c>
      <c r="I34" s="49"/>
      <c r="J34" s="49">
        <v>100</v>
      </c>
      <c r="K34" s="49"/>
      <c r="L34" s="49">
        <v>150</v>
      </c>
      <c r="M34" s="49"/>
      <c r="N34" s="49">
        <v>150</v>
      </c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>
        <v>500</v>
      </c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</row>
    <row r="35" spans="1:60" s="56" customFormat="1" ht="12.75">
      <c r="A35" s="52"/>
      <c r="B35" s="53" t="s">
        <v>75</v>
      </c>
      <c r="C35" s="54">
        <f t="shared" si="6"/>
        <v>1299173.5</v>
      </c>
      <c r="D35" s="55">
        <v>28084</v>
      </c>
      <c r="E35" s="63">
        <v>108504</v>
      </c>
      <c r="F35" s="55"/>
      <c r="G35" s="55">
        <v>328400</v>
      </c>
      <c r="H35" s="55"/>
      <c r="I35" s="55">
        <v>111485</v>
      </c>
      <c r="J35" s="55">
        <v>54702.5</v>
      </c>
      <c r="K35" s="55"/>
      <c r="L35" s="55">
        <v>202125</v>
      </c>
      <c r="M35" s="55">
        <v>320993</v>
      </c>
      <c r="N35" s="55"/>
      <c r="O35" s="55">
        <v>20558</v>
      </c>
      <c r="P35" s="55">
        <v>14954</v>
      </c>
      <c r="Q35" s="55"/>
      <c r="R35" s="55">
        <v>87176</v>
      </c>
      <c r="S35" s="55"/>
      <c r="T35" s="55">
        <v>3988</v>
      </c>
      <c r="U35" s="55"/>
      <c r="V35" s="55">
        <v>4889</v>
      </c>
      <c r="W35" s="55">
        <v>11434</v>
      </c>
      <c r="X35" s="55">
        <v>1881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</row>
    <row r="36" spans="1:60" s="56" customFormat="1" ht="12.75">
      <c r="A36" s="52"/>
      <c r="B36" s="33" t="s">
        <v>81</v>
      </c>
      <c r="C36" s="54">
        <f t="shared" si="6"/>
        <v>3223404.8500000006</v>
      </c>
      <c r="D36" s="55"/>
      <c r="E36" s="63">
        <v>10339.3</v>
      </c>
      <c r="F36" s="55"/>
      <c r="G36" s="55">
        <v>451411.93</v>
      </c>
      <c r="H36" s="55"/>
      <c r="I36" s="55">
        <v>738548.4</v>
      </c>
      <c r="J36" s="55"/>
      <c r="K36" s="55">
        <v>687598.41</v>
      </c>
      <c r="L36" s="55"/>
      <c r="M36" s="55">
        <v>833370.65</v>
      </c>
      <c r="N36" s="55">
        <v>20624.2</v>
      </c>
      <c r="O36" s="55"/>
      <c r="P36" s="55">
        <v>223263.21</v>
      </c>
      <c r="Q36" s="55"/>
      <c r="R36" s="55"/>
      <c r="S36" s="55">
        <v>62537.5</v>
      </c>
      <c r="T36" s="55">
        <v>28802.69</v>
      </c>
      <c r="U36" s="55"/>
      <c r="V36" s="55"/>
      <c r="W36" s="55">
        <v>4013.2</v>
      </c>
      <c r="X36" s="55"/>
      <c r="Y36" s="55"/>
      <c r="Z36" s="55"/>
      <c r="AA36" s="55">
        <v>22061.5</v>
      </c>
      <c r="AB36" s="55">
        <v>4518.5</v>
      </c>
      <c r="AC36" s="55"/>
      <c r="AD36" s="55">
        <v>3056.3</v>
      </c>
      <c r="AE36" s="55"/>
      <c r="AF36" s="55"/>
      <c r="AG36" s="55">
        <v>12278.47</v>
      </c>
      <c r="AH36" s="55">
        <v>2001.12</v>
      </c>
      <c r="AI36" s="55"/>
      <c r="AJ36" s="55"/>
      <c r="AK36" s="55"/>
      <c r="AL36" s="55">
        <v>27625</v>
      </c>
      <c r="AM36" s="55"/>
      <c r="AN36" s="55"/>
      <c r="AO36" s="55"/>
      <c r="AP36" s="55">
        <v>17814</v>
      </c>
      <c r="AQ36" s="55">
        <v>3555.93</v>
      </c>
      <c r="AR36" s="55">
        <v>494.09</v>
      </c>
      <c r="AS36" s="55"/>
      <c r="AT36" s="55">
        <v>3398.72</v>
      </c>
      <c r="AU36" s="55"/>
      <c r="AV36" s="55">
        <v>32962</v>
      </c>
      <c r="AW36" s="55"/>
      <c r="AX36" s="55">
        <v>52.5</v>
      </c>
      <c r="AY36" s="55"/>
      <c r="AZ36" s="55"/>
      <c r="BA36" s="55">
        <v>1211.6</v>
      </c>
      <c r="BB36" s="55">
        <v>993.4</v>
      </c>
      <c r="BC36" s="55"/>
      <c r="BD36" s="55">
        <v>22056.63</v>
      </c>
      <c r="BE36" s="55"/>
      <c r="BF36" s="55">
        <v>6799.5</v>
      </c>
      <c r="BG36" s="55">
        <v>2016.1</v>
      </c>
      <c r="BH36" s="55"/>
    </row>
    <row r="37" spans="1:60" s="56" customFormat="1" ht="12.75">
      <c r="A37" s="52"/>
      <c r="B37" s="33" t="s">
        <v>82</v>
      </c>
      <c r="C37" s="54">
        <f t="shared" si="6"/>
        <v>5241712.36</v>
      </c>
      <c r="D37" s="55"/>
      <c r="E37" s="63">
        <v>58589.5</v>
      </c>
      <c r="F37" s="55"/>
      <c r="G37" s="55">
        <v>1691084.55</v>
      </c>
      <c r="H37" s="55"/>
      <c r="I37" s="55">
        <v>228150.15</v>
      </c>
      <c r="J37" s="55"/>
      <c r="K37" s="55">
        <v>2463880.85</v>
      </c>
      <c r="L37" s="55"/>
      <c r="M37" s="55">
        <v>362502.52</v>
      </c>
      <c r="N37" s="55"/>
      <c r="O37" s="55">
        <v>86788.85</v>
      </c>
      <c r="P37" s="55">
        <v>317.33</v>
      </c>
      <c r="Q37" s="55"/>
      <c r="R37" s="55"/>
      <c r="S37" s="55">
        <v>1157.57</v>
      </c>
      <c r="T37" s="55"/>
      <c r="U37" s="55"/>
      <c r="V37" s="55"/>
      <c r="W37" s="55"/>
      <c r="X37" s="55"/>
      <c r="Y37" s="55"/>
      <c r="Z37" s="55"/>
      <c r="AA37" s="55">
        <v>6553</v>
      </c>
      <c r="AB37" s="55">
        <v>6201</v>
      </c>
      <c r="AC37" s="55"/>
      <c r="AD37" s="55">
        <v>25429.3</v>
      </c>
      <c r="AE37" s="55">
        <v>22139.35</v>
      </c>
      <c r="AF37" s="55"/>
      <c r="AG37" s="55">
        <v>1567.61</v>
      </c>
      <c r="AH37" s="55">
        <v>1372.19</v>
      </c>
      <c r="AI37" s="55"/>
      <c r="AJ37" s="55"/>
      <c r="AK37" s="55"/>
      <c r="AL37" s="55">
        <v>14055.8</v>
      </c>
      <c r="AM37" s="55"/>
      <c r="AN37" s="55">
        <v>6601.6</v>
      </c>
      <c r="AO37" s="55"/>
      <c r="AP37" s="55">
        <v>13098</v>
      </c>
      <c r="AQ37" s="55">
        <v>26092</v>
      </c>
      <c r="AR37" s="55"/>
      <c r="AS37" s="55"/>
      <c r="AT37" s="55">
        <v>17311.5</v>
      </c>
      <c r="AU37" s="55">
        <v>101.59</v>
      </c>
      <c r="AV37" s="55">
        <v>27443.5</v>
      </c>
      <c r="AW37" s="55"/>
      <c r="AX37" s="55">
        <v>1066.5</v>
      </c>
      <c r="AY37" s="55">
        <v>224</v>
      </c>
      <c r="AZ37" s="55"/>
      <c r="BA37" s="55">
        <v>15567.4</v>
      </c>
      <c r="BB37" s="55">
        <v>152</v>
      </c>
      <c r="BC37" s="55">
        <v>74.65</v>
      </c>
      <c r="BD37" s="55">
        <v>36809.05</v>
      </c>
      <c r="BE37" s="55">
        <v>12.9</v>
      </c>
      <c r="BF37" s="55">
        <v>384.5</v>
      </c>
      <c r="BG37" s="55">
        <v>126983.6</v>
      </c>
      <c r="BH37" s="55"/>
    </row>
    <row r="38" spans="1:60" s="56" customFormat="1" ht="12.75">
      <c r="A38" s="52"/>
      <c r="B38" s="53" t="s">
        <v>76</v>
      </c>
      <c r="C38" s="54">
        <f t="shared" si="6"/>
        <v>1780076.94</v>
      </c>
      <c r="D38" s="55">
        <v>1116000</v>
      </c>
      <c r="E38" s="63"/>
      <c r="F38" s="55">
        <v>5015</v>
      </c>
      <c r="G38" s="55">
        <v>110015</v>
      </c>
      <c r="H38" s="55">
        <v>140784</v>
      </c>
      <c r="I38" s="55">
        <v>14182.94</v>
      </c>
      <c r="J38" s="55">
        <v>120</v>
      </c>
      <c r="K38" s="55">
        <v>7534</v>
      </c>
      <c r="L38" s="55"/>
      <c r="M38" s="55">
        <v>90248</v>
      </c>
      <c r="N38" s="55"/>
      <c r="O38" s="55">
        <v>57281</v>
      </c>
      <c r="P38" s="55">
        <v>97915</v>
      </c>
      <c r="Q38" s="55">
        <v>19504</v>
      </c>
      <c r="R38" s="55"/>
      <c r="S38" s="55"/>
      <c r="T38" s="55">
        <v>121478</v>
      </c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</row>
    <row r="39" spans="1:60" ht="12.75">
      <c r="A39" s="47"/>
      <c r="B39" s="20" t="s">
        <v>98</v>
      </c>
      <c r="C39" s="21">
        <f t="shared" si="6"/>
        <v>313493.74999999994</v>
      </c>
      <c r="D39" s="49">
        <v>16</v>
      </c>
      <c r="E39" s="22"/>
      <c r="F39" s="49"/>
      <c r="G39" s="49"/>
      <c r="H39" s="49">
        <v>92451</v>
      </c>
      <c r="I39" s="49">
        <v>126154.38</v>
      </c>
      <c r="J39" s="49">
        <v>21.4</v>
      </c>
      <c r="K39" s="49">
        <v>2882</v>
      </c>
      <c r="L39" s="49">
        <v>36466</v>
      </c>
      <c r="M39" s="49">
        <v>4474.76</v>
      </c>
      <c r="N39" s="49"/>
      <c r="O39" s="49"/>
      <c r="P39" s="49">
        <v>437</v>
      </c>
      <c r="Q39" s="49">
        <v>23789.23</v>
      </c>
      <c r="R39" s="49"/>
      <c r="S39" s="49"/>
      <c r="T39" s="49">
        <v>4036</v>
      </c>
      <c r="U39" s="49"/>
      <c r="V39" s="49"/>
      <c r="W39" s="49">
        <v>22765.98</v>
      </c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</row>
    <row r="40" spans="1:60" ht="12.75">
      <c r="A40" s="47"/>
      <c r="B40" s="20"/>
      <c r="C40" s="21"/>
      <c r="D40" s="49"/>
      <c r="E40" s="22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</row>
    <row r="41" spans="1:60" s="31" customFormat="1" ht="12.75">
      <c r="A41" s="57" t="s">
        <v>69</v>
      </c>
      <c r="B41" s="48" t="s">
        <v>78</v>
      </c>
      <c r="C41" s="21">
        <f>SUM(D41:BH41)</f>
        <v>32605155.069999997</v>
      </c>
      <c r="D41" s="51">
        <f aca="true" t="shared" si="8" ref="D41:Q41">SUM(D42:D44)</f>
        <v>104948.25</v>
      </c>
      <c r="E41" s="21">
        <f t="shared" si="8"/>
        <v>117735.61999999925</v>
      </c>
      <c r="F41" s="51">
        <f t="shared" si="8"/>
        <v>5226576.4</v>
      </c>
      <c r="G41" s="51">
        <f t="shared" si="8"/>
        <v>128713.21</v>
      </c>
      <c r="H41" s="51">
        <f t="shared" si="8"/>
        <v>113215.26000000001</v>
      </c>
      <c r="I41" s="51">
        <f t="shared" si="8"/>
        <v>311419.72</v>
      </c>
      <c r="J41" s="51">
        <f t="shared" si="8"/>
        <v>337387.04000000004</v>
      </c>
      <c r="K41" s="51">
        <f t="shared" si="8"/>
        <v>190830.83</v>
      </c>
      <c r="L41" s="51">
        <f t="shared" si="8"/>
        <v>7149.9</v>
      </c>
      <c r="M41" s="51">
        <f t="shared" si="8"/>
        <v>1562504.68</v>
      </c>
      <c r="N41" s="51">
        <f t="shared" si="8"/>
        <v>31617.39</v>
      </c>
      <c r="O41" s="51">
        <f t="shared" si="8"/>
        <v>2665553.4</v>
      </c>
      <c r="P41" s="51">
        <f t="shared" si="8"/>
        <v>1805699.7300000002</v>
      </c>
      <c r="Q41" s="51">
        <f t="shared" si="8"/>
        <v>4761557.14</v>
      </c>
      <c r="R41" s="51">
        <f>SUM(R42:R45)</f>
        <v>685418.53</v>
      </c>
      <c r="S41" s="51">
        <f aca="true" t="shared" si="9" ref="S41:BH41">SUM(S42:S44)</f>
        <v>189277.24</v>
      </c>
      <c r="T41" s="51">
        <f t="shared" si="9"/>
        <v>5362</v>
      </c>
      <c r="U41" s="51">
        <f t="shared" si="9"/>
        <v>22115.129999999997</v>
      </c>
      <c r="V41" s="51">
        <f t="shared" si="9"/>
        <v>331253.35</v>
      </c>
      <c r="W41" s="51">
        <f t="shared" si="9"/>
        <v>420035.5</v>
      </c>
      <c r="X41" s="51">
        <f t="shared" si="9"/>
        <v>7771624.32</v>
      </c>
      <c r="Y41" s="51">
        <f t="shared" si="9"/>
        <v>39765.75</v>
      </c>
      <c r="Z41" s="51">
        <f t="shared" si="9"/>
        <v>7074</v>
      </c>
      <c r="AA41" s="51">
        <f t="shared" si="9"/>
        <v>0.25</v>
      </c>
      <c r="AB41" s="51">
        <f t="shared" si="9"/>
        <v>27972.75</v>
      </c>
      <c r="AC41" s="51">
        <f t="shared" si="9"/>
        <v>1694273.16</v>
      </c>
      <c r="AD41" s="51">
        <f t="shared" si="9"/>
        <v>19925.25</v>
      </c>
      <c r="AE41" s="51">
        <f t="shared" si="9"/>
        <v>0</v>
      </c>
      <c r="AF41" s="51">
        <f t="shared" si="9"/>
        <v>75</v>
      </c>
      <c r="AG41" s="51">
        <f t="shared" si="9"/>
        <v>0</v>
      </c>
      <c r="AH41" s="51">
        <f t="shared" si="9"/>
        <v>5757</v>
      </c>
      <c r="AI41" s="51">
        <f t="shared" si="9"/>
        <v>1628.88</v>
      </c>
      <c r="AJ41" s="51">
        <f t="shared" si="9"/>
        <v>12781.04</v>
      </c>
      <c r="AK41" s="51">
        <f t="shared" si="9"/>
        <v>40001.5</v>
      </c>
      <c r="AL41" s="51">
        <f t="shared" si="9"/>
        <v>20343.200000000186</v>
      </c>
      <c r="AM41" s="51">
        <f t="shared" si="9"/>
        <v>20130</v>
      </c>
      <c r="AN41" s="51">
        <f t="shared" si="9"/>
        <v>13834</v>
      </c>
      <c r="AO41" s="51">
        <f t="shared" si="9"/>
        <v>882102.9</v>
      </c>
      <c r="AP41" s="51">
        <f t="shared" si="9"/>
        <v>2403.75</v>
      </c>
      <c r="AQ41" s="51">
        <f t="shared" si="9"/>
        <v>0</v>
      </c>
      <c r="AR41" s="51">
        <f t="shared" si="9"/>
        <v>21082.3</v>
      </c>
      <c r="AS41" s="51">
        <f t="shared" si="9"/>
        <v>520.75</v>
      </c>
      <c r="AT41" s="51">
        <f t="shared" si="9"/>
        <v>0</v>
      </c>
      <c r="AU41" s="51">
        <f t="shared" si="9"/>
        <v>35405.25</v>
      </c>
      <c r="AV41" s="51">
        <f t="shared" si="9"/>
        <v>666</v>
      </c>
      <c r="AW41" s="51">
        <f t="shared" si="9"/>
        <v>0</v>
      </c>
      <c r="AX41" s="51">
        <f t="shared" si="9"/>
        <v>15841.800000000047</v>
      </c>
      <c r="AY41" s="51">
        <f t="shared" si="9"/>
        <v>251420.9</v>
      </c>
      <c r="AZ41" s="51">
        <f t="shared" si="9"/>
        <v>2162.19</v>
      </c>
      <c r="BA41" s="51">
        <f t="shared" si="9"/>
        <v>0</v>
      </c>
      <c r="BB41" s="51">
        <f t="shared" si="9"/>
        <v>0</v>
      </c>
      <c r="BC41" s="51">
        <f t="shared" si="9"/>
        <v>20054.25</v>
      </c>
      <c r="BD41" s="51">
        <f t="shared" si="9"/>
        <v>2624399</v>
      </c>
      <c r="BE41" s="51">
        <f t="shared" si="9"/>
        <v>0</v>
      </c>
      <c r="BF41" s="51">
        <f t="shared" si="9"/>
        <v>48342.5</v>
      </c>
      <c r="BG41" s="51">
        <f t="shared" si="9"/>
        <v>1093.0600000000559</v>
      </c>
      <c r="BH41" s="51">
        <f t="shared" si="9"/>
        <v>6104</v>
      </c>
    </row>
    <row r="42" spans="1:60" ht="12.75">
      <c r="A42" s="47"/>
      <c r="B42" s="20" t="s">
        <v>83</v>
      </c>
      <c r="C42" s="21">
        <f>SUM(D42:BH42)</f>
        <v>18567079.47</v>
      </c>
      <c r="D42" s="49"/>
      <c r="E42" s="22">
        <v>22075</v>
      </c>
      <c r="F42" s="49"/>
      <c r="G42" s="49"/>
      <c r="H42" s="49"/>
      <c r="I42" s="49"/>
      <c r="J42" s="49">
        <v>27880.54</v>
      </c>
      <c r="K42" s="49"/>
      <c r="L42" s="49">
        <v>6649.9</v>
      </c>
      <c r="M42" s="49"/>
      <c r="N42" s="49"/>
      <c r="O42" s="49">
        <v>2532706.4</v>
      </c>
      <c r="P42" s="49">
        <v>1612779.41</v>
      </c>
      <c r="Q42" s="49">
        <v>550406.44</v>
      </c>
      <c r="R42" s="49">
        <v>9776.6</v>
      </c>
      <c r="S42" s="49">
        <v>29823.24</v>
      </c>
      <c r="T42" s="49"/>
      <c r="U42" s="49"/>
      <c r="V42" s="49">
        <v>279248.6</v>
      </c>
      <c r="W42" s="49">
        <v>348283.5</v>
      </c>
      <c r="X42" s="49">
        <v>7713981.33</v>
      </c>
      <c r="Y42" s="49"/>
      <c r="Z42" s="49">
        <v>3274</v>
      </c>
      <c r="AA42" s="49"/>
      <c r="AB42" s="49"/>
      <c r="AC42" s="49">
        <v>1690585.41</v>
      </c>
      <c r="AD42" s="49"/>
      <c r="AE42" s="49"/>
      <c r="AF42" s="49"/>
      <c r="AG42" s="49"/>
      <c r="AH42" s="49">
        <v>23</v>
      </c>
      <c r="AI42" s="49"/>
      <c r="AJ42" s="49"/>
      <c r="AK42" s="49"/>
      <c r="AL42" s="49"/>
      <c r="AM42" s="49"/>
      <c r="AN42" s="49"/>
      <c r="AO42" s="49">
        <v>863122.4</v>
      </c>
      <c r="AP42" s="49"/>
      <c r="AQ42" s="49"/>
      <c r="AR42" s="49">
        <v>643.8</v>
      </c>
      <c r="AS42" s="49"/>
      <c r="AT42" s="49"/>
      <c r="AU42" s="49"/>
      <c r="AV42" s="49"/>
      <c r="AW42" s="49"/>
      <c r="AX42" s="49"/>
      <c r="AY42" s="49">
        <v>251420.9</v>
      </c>
      <c r="AZ42" s="49"/>
      <c r="BA42" s="49"/>
      <c r="BB42" s="49"/>
      <c r="BC42" s="49"/>
      <c r="BD42" s="49">
        <v>2624399</v>
      </c>
      <c r="BE42" s="49"/>
      <c r="BF42" s="49"/>
      <c r="BG42" s="49"/>
      <c r="BH42" s="49"/>
    </row>
    <row r="43" spans="1:60" ht="12.75">
      <c r="A43" s="47"/>
      <c r="B43" s="20" t="s">
        <v>84</v>
      </c>
      <c r="C43" s="21">
        <f>SUM(D43:BH43)</f>
        <v>12392175.420000002</v>
      </c>
      <c r="D43" s="49">
        <v>100772</v>
      </c>
      <c r="E43" s="22">
        <f>10034918.95-10000000</f>
        <v>34918.949999999255</v>
      </c>
      <c r="F43" s="49">
        <f>5792001.9-649764.5</f>
        <v>5142237.4</v>
      </c>
      <c r="G43" s="49">
        <v>40145.5</v>
      </c>
      <c r="H43" s="49">
        <v>74459</v>
      </c>
      <c r="I43" s="49">
        <f>3096862.7-2289564.7-572398</f>
        <v>234900</v>
      </c>
      <c r="J43" s="49">
        <f>10679816-10500000-89926</f>
        <v>89890</v>
      </c>
      <c r="K43" s="49">
        <f>7413796.29-7386680.29</f>
        <v>27116</v>
      </c>
      <c r="L43" s="49">
        <v>500</v>
      </c>
      <c r="M43" s="49">
        <v>1522347.68</v>
      </c>
      <c r="N43" s="49">
        <v>1.2</v>
      </c>
      <c r="O43" s="49">
        <f>12093380-12000000</f>
        <v>93380</v>
      </c>
      <c r="P43" s="49">
        <f>10175947.32-1990004-8000000</f>
        <v>185943.3200000003</v>
      </c>
      <c r="Q43" s="49">
        <f>10335448.9-1562741.06-345530-4305950</f>
        <v>4121227.84</v>
      </c>
      <c r="R43" s="49">
        <f>11423836.96-11338146.96</f>
        <v>85690</v>
      </c>
      <c r="S43" s="49">
        <f>869353.85-717932.85</f>
        <v>151421</v>
      </c>
      <c r="T43" s="49">
        <f>258759-258750</f>
        <v>9</v>
      </c>
      <c r="U43" s="49">
        <f>6824823-5785625-1025752</f>
        <v>13446</v>
      </c>
      <c r="V43" s="49">
        <f>634120-585800</f>
        <v>48320</v>
      </c>
      <c r="W43" s="49">
        <f>4334763.46-4285199.46</f>
        <v>49564</v>
      </c>
      <c r="X43" s="49">
        <f>5310920.71-5254904.97</f>
        <v>56015.74000000022</v>
      </c>
      <c r="Y43" s="49">
        <v>37200</v>
      </c>
      <c r="Z43" s="49">
        <f>51779-47979</f>
        <v>3800</v>
      </c>
      <c r="AA43" s="49"/>
      <c r="AB43" s="49">
        <v>26710</v>
      </c>
      <c r="AC43" s="49">
        <f>793043.84-208089.24-584954.6</f>
        <v>0</v>
      </c>
      <c r="AD43" s="49">
        <v>12416</v>
      </c>
      <c r="AE43" s="49"/>
      <c r="AF43" s="49"/>
      <c r="AG43" s="49">
        <f>4590711-4590711</f>
        <v>0</v>
      </c>
      <c r="AH43" s="49">
        <f>3667576.2-3664792.2</f>
        <v>2784</v>
      </c>
      <c r="AI43" s="49"/>
      <c r="AJ43" s="49">
        <v>12781.04</v>
      </c>
      <c r="AK43" s="49">
        <v>40001.5</v>
      </c>
      <c r="AL43" s="49">
        <f>1427243.6-1406900.4</f>
        <v>20343.200000000186</v>
      </c>
      <c r="AM43" s="49">
        <v>19830</v>
      </c>
      <c r="AN43" s="49">
        <f>2907180-2907180</f>
        <v>0</v>
      </c>
      <c r="AO43" s="49">
        <v>1254</v>
      </c>
      <c r="AP43" s="49">
        <f>901306.1-901306.1</f>
        <v>0</v>
      </c>
      <c r="AQ43" s="49"/>
      <c r="AR43" s="49">
        <f>329808-309669.5</f>
        <v>20138.5</v>
      </c>
      <c r="AS43" s="49">
        <v>327</v>
      </c>
      <c r="AT43" s="49"/>
      <c r="AU43" s="49">
        <v>34047</v>
      </c>
      <c r="AV43" s="49"/>
      <c r="AW43" s="49">
        <f>896982.5-896982.5</f>
        <v>0</v>
      </c>
      <c r="AX43" s="49">
        <f>1041487.8-1025646</f>
        <v>15841.800000000047</v>
      </c>
      <c r="AY43" s="49"/>
      <c r="AZ43" s="49">
        <v>1213.44</v>
      </c>
      <c r="BA43" s="49"/>
      <c r="BB43" s="49"/>
      <c r="BC43" s="49">
        <v>20000</v>
      </c>
      <c r="BD43" s="49">
        <f>2840050-2296000-544050</f>
        <v>0</v>
      </c>
      <c r="BE43" s="49"/>
      <c r="BF43" s="49">
        <v>45000</v>
      </c>
      <c r="BG43" s="49">
        <f>1560647.01-1560567.7</f>
        <v>79.31000000005588</v>
      </c>
      <c r="BH43" s="49">
        <v>6104</v>
      </c>
    </row>
    <row r="44" spans="1:60" ht="12.75">
      <c r="A44" s="47"/>
      <c r="B44" s="20" t="s">
        <v>79</v>
      </c>
      <c r="C44" s="21">
        <f>SUM(D44:BH44)</f>
        <v>1063238.7799999998</v>
      </c>
      <c r="D44" s="49">
        <v>4176.25</v>
      </c>
      <c r="E44" s="22">
        <v>60741.67</v>
      </c>
      <c r="F44" s="49">
        <v>84339</v>
      </c>
      <c r="G44" s="49">
        <v>88567.71</v>
      </c>
      <c r="H44" s="49">
        <v>38756.26</v>
      </c>
      <c r="I44" s="49">
        <v>76519.72</v>
      </c>
      <c r="J44" s="49">
        <v>219616.5</v>
      </c>
      <c r="K44" s="49">
        <v>163714.83</v>
      </c>
      <c r="L44" s="49"/>
      <c r="M44" s="49">
        <v>40157</v>
      </c>
      <c r="N44" s="49">
        <v>31616.19</v>
      </c>
      <c r="O44" s="49">
        <v>39467</v>
      </c>
      <c r="P44" s="49">
        <v>6977</v>
      </c>
      <c r="Q44" s="49">
        <v>89922.86</v>
      </c>
      <c r="R44" s="49">
        <v>7290.53</v>
      </c>
      <c r="S44" s="49">
        <v>8033</v>
      </c>
      <c r="T44" s="49">
        <v>5353</v>
      </c>
      <c r="U44" s="49">
        <v>8669.13</v>
      </c>
      <c r="V44" s="49">
        <v>3684.75</v>
      </c>
      <c r="W44" s="49">
        <v>22188</v>
      </c>
      <c r="X44" s="49">
        <v>1627.25</v>
      </c>
      <c r="Y44" s="49">
        <v>2565.75</v>
      </c>
      <c r="Z44" s="49"/>
      <c r="AA44" s="49">
        <v>0.25</v>
      </c>
      <c r="AB44" s="49">
        <v>1262.75</v>
      </c>
      <c r="AC44" s="49">
        <v>3687.75</v>
      </c>
      <c r="AD44" s="49">
        <v>7509.25</v>
      </c>
      <c r="AE44" s="49"/>
      <c r="AF44" s="49">
        <v>75</v>
      </c>
      <c r="AG44" s="49"/>
      <c r="AH44" s="49">
        <v>2950</v>
      </c>
      <c r="AI44" s="49">
        <v>1628.88</v>
      </c>
      <c r="AJ44" s="49"/>
      <c r="AK44" s="49"/>
      <c r="AL44" s="49"/>
      <c r="AM44" s="49">
        <v>300</v>
      </c>
      <c r="AN44" s="49">
        <v>13834</v>
      </c>
      <c r="AO44" s="49">
        <v>17726.5</v>
      </c>
      <c r="AP44" s="49">
        <v>2403.75</v>
      </c>
      <c r="AQ44" s="49"/>
      <c r="AR44" s="49">
        <v>300</v>
      </c>
      <c r="AS44" s="49">
        <v>193.75</v>
      </c>
      <c r="AT44" s="49"/>
      <c r="AU44" s="49">
        <v>1358.25</v>
      </c>
      <c r="AV44" s="49">
        <v>666</v>
      </c>
      <c r="AW44" s="49"/>
      <c r="AX44" s="49"/>
      <c r="AY44" s="49"/>
      <c r="AZ44" s="49">
        <v>948.75</v>
      </c>
      <c r="BA44" s="49"/>
      <c r="BB44" s="49"/>
      <c r="BC44" s="49">
        <v>54.25</v>
      </c>
      <c r="BD44" s="49"/>
      <c r="BE44" s="49"/>
      <c r="BF44" s="49">
        <v>3342.5</v>
      </c>
      <c r="BG44" s="49">
        <v>1013.75</v>
      </c>
      <c r="BH44" s="49"/>
    </row>
    <row r="45" spans="1:60" ht="12.75">
      <c r="A45" s="47"/>
      <c r="B45" s="20" t="s">
        <v>99</v>
      </c>
      <c r="C45" s="21">
        <f>SUM(D45:BH45)</f>
        <v>582661.4</v>
      </c>
      <c r="D45" s="49"/>
      <c r="E45" s="22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>
        <v>582661.4</v>
      </c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</row>
    <row r="46" spans="1:60" ht="13.5" thickBot="1">
      <c r="A46" s="20"/>
      <c r="B46" s="20"/>
      <c r="C46" s="21"/>
      <c r="D46" s="49"/>
      <c r="E46" s="22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</row>
    <row r="47" spans="1:60" s="42" customFormat="1" ht="14.25" thickBot="1" thickTop="1">
      <c r="A47" s="58" t="s">
        <v>71</v>
      </c>
      <c r="B47" s="58" t="s">
        <v>100</v>
      </c>
      <c r="C47" s="59">
        <f>SUM(D47:BH47)</f>
        <v>76688957.07000004</v>
      </c>
      <c r="D47" s="59">
        <f aca="true" t="shared" si="10" ref="D47:AI47">SUM(D32,D41)</f>
        <v>2581940.75</v>
      </c>
      <c r="E47" s="59">
        <f t="shared" si="10"/>
        <v>1210839.4199999992</v>
      </c>
      <c r="F47" s="59">
        <f t="shared" si="10"/>
        <v>8606711.9</v>
      </c>
      <c r="G47" s="59">
        <f t="shared" si="10"/>
        <v>6512938.6899999995</v>
      </c>
      <c r="H47" s="59">
        <f t="shared" si="10"/>
        <v>429659.26</v>
      </c>
      <c r="I47" s="59">
        <f t="shared" si="10"/>
        <v>2401451.59</v>
      </c>
      <c r="J47" s="59">
        <f t="shared" si="10"/>
        <v>1148642.44</v>
      </c>
      <c r="K47" s="59">
        <f t="shared" si="10"/>
        <v>3352726.0900000003</v>
      </c>
      <c r="L47" s="59">
        <f t="shared" si="10"/>
        <v>4222966.9</v>
      </c>
      <c r="M47" s="59">
        <f t="shared" si="10"/>
        <v>5848885.609999999</v>
      </c>
      <c r="N47" s="59">
        <f t="shared" si="10"/>
        <v>5570728.59</v>
      </c>
      <c r="O47" s="59">
        <f t="shared" si="10"/>
        <v>4745158.25</v>
      </c>
      <c r="P47" s="59">
        <f t="shared" si="10"/>
        <v>2257688.27</v>
      </c>
      <c r="Q47" s="59">
        <f t="shared" si="10"/>
        <v>5636950.369999999</v>
      </c>
      <c r="R47" s="59">
        <f t="shared" si="10"/>
        <v>2410611.0300000003</v>
      </c>
      <c r="S47" s="59">
        <f t="shared" si="10"/>
        <v>1711678.81</v>
      </c>
      <c r="T47" s="59">
        <f t="shared" si="10"/>
        <v>647193.69</v>
      </c>
      <c r="U47" s="59">
        <f t="shared" si="10"/>
        <v>34325.13</v>
      </c>
      <c r="V47" s="59">
        <f t="shared" si="10"/>
        <v>747794.35</v>
      </c>
      <c r="W47" s="59">
        <f t="shared" si="10"/>
        <v>1412206.7799999998</v>
      </c>
      <c r="X47" s="59">
        <f t="shared" si="10"/>
        <v>8532828.32</v>
      </c>
      <c r="Y47" s="59">
        <f t="shared" si="10"/>
        <v>376999.75</v>
      </c>
      <c r="Z47" s="59">
        <f t="shared" si="10"/>
        <v>7574</v>
      </c>
      <c r="AA47" s="59">
        <f t="shared" si="10"/>
        <v>28614.75</v>
      </c>
      <c r="AB47" s="59">
        <f t="shared" si="10"/>
        <v>38692.25</v>
      </c>
      <c r="AC47" s="59">
        <f t="shared" si="10"/>
        <v>1694273.16</v>
      </c>
      <c r="AD47" s="59">
        <f t="shared" si="10"/>
        <v>48410.85</v>
      </c>
      <c r="AE47" s="59">
        <f t="shared" si="10"/>
        <v>22139.35</v>
      </c>
      <c r="AF47" s="59">
        <f t="shared" si="10"/>
        <v>75</v>
      </c>
      <c r="AG47" s="59">
        <f t="shared" si="10"/>
        <v>13846.08</v>
      </c>
      <c r="AH47" s="59">
        <f t="shared" si="10"/>
        <v>9130.31</v>
      </c>
      <c r="AI47" s="59">
        <f t="shared" si="10"/>
        <v>1628.88</v>
      </c>
      <c r="AJ47" s="59">
        <f aca="true" t="shared" si="11" ref="AJ47:BH47">SUM(AJ32,AJ41)</f>
        <v>12781.04</v>
      </c>
      <c r="AK47" s="59">
        <f t="shared" si="11"/>
        <v>40001.5</v>
      </c>
      <c r="AL47" s="59">
        <f t="shared" si="11"/>
        <v>62024.00000000019</v>
      </c>
      <c r="AM47" s="59">
        <f t="shared" si="11"/>
        <v>20130</v>
      </c>
      <c r="AN47" s="59">
        <f t="shared" si="11"/>
        <v>20435.6</v>
      </c>
      <c r="AO47" s="59">
        <f t="shared" si="11"/>
        <v>882102.9</v>
      </c>
      <c r="AP47" s="59">
        <f t="shared" si="11"/>
        <v>33315.75</v>
      </c>
      <c r="AQ47" s="59">
        <f t="shared" si="11"/>
        <v>29647.93</v>
      </c>
      <c r="AR47" s="59">
        <f t="shared" si="11"/>
        <v>21576.39</v>
      </c>
      <c r="AS47" s="59">
        <f t="shared" si="11"/>
        <v>520.75</v>
      </c>
      <c r="AT47" s="59">
        <f t="shared" si="11"/>
        <v>20710.22</v>
      </c>
      <c r="AU47" s="59">
        <f t="shared" si="11"/>
        <v>35506.84</v>
      </c>
      <c r="AV47" s="59">
        <f t="shared" si="11"/>
        <v>61071.5</v>
      </c>
      <c r="AW47" s="59">
        <f t="shared" si="11"/>
        <v>0</v>
      </c>
      <c r="AX47" s="59">
        <f t="shared" si="11"/>
        <v>16960.800000000047</v>
      </c>
      <c r="AY47" s="59">
        <f t="shared" si="11"/>
        <v>251644.9</v>
      </c>
      <c r="AZ47" s="59">
        <f t="shared" si="11"/>
        <v>2162.19</v>
      </c>
      <c r="BA47" s="59">
        <f t="shared" si="11"/>
        <v>16779</v>
      </c>
      <c r="BB47" s="59">
        <f t="shared" si="11"/>
        <v>1145.4</v>
      </c>
      <c r="BC47" s="59">
        <f t="shared" si="11"/>
        <v>20128.9</v>
      </c>
      <c r="BD47" s="59">
        <f t="shared" si="11"/>
        <v>2683264.68</v>
      </c>
      <c r="BE47" s="59">
        <f t="shared" si="11"/>
        <v>12.9</v>
      </c>
      <c r="BF47" s="59">
        <f t="shared" si="11"/>
        <v>55526.5</v>
      </c>
      <c r="BG47" s="59">
        <f t="shared" si="11"/>
        <v>130092.76000000007</v>
      </c>
      <c r="BH47" s="59">
        <f t="shared" si="11"/>
        <v>6104</v>
      </c>
    </row>
    <row r="48" spans="1:60" s="46" customFormat="1" ht="14.25" thickBot="1" thickTop="1">
      <c r="A48" s="60" t="s">
        <v>77</v>
      </c>
      <c r="B48" s="60" t="s">
        <v>101</v>
      </c>
      <c r="C48" s="61">
        <f>SUM(D48:BH48)</f>
        <v>-60777879.430000015</v>
      </c>
      <c r="D48" s="61">
        <f aca="true" t="shared" si="12" ref="D48:AI48">D28-D47</f>
        <v>-1522470</v>
      </c>
      <c r="E48" s="61">
        <f t="shared" si="12"/>
        <v>-385491.3799999992</v>
      </c>
      <c r="F48" s="61">
        <f t="shared" si="12"/>
        <v>-7864028.34</v>
      </c>
      <c r="G48" s="61">
        <f t="shared" si="12"/>
        <v>-6408593.999999999</v>
      </c>
      <c r="H48" s="61">
        <f t="shared" si="12"/>
        <v>1840303.5199999998</v>
      </c>
      <c r="I48" s="61">
        <f t="shared" si="12"/>
        <v>-2092745.5999999999</v>
      </c>
      <c r="J48" s="61">
        <f t="shared" si="12"/>
        <v>993601.73</v>
      </c>
      <c r="K48" s="61">
        <f t="shared" si="12"/>
        <v>-2779281.79</v>
      </c>
      <c r="L48" s="61">
        <f t="shared" si="12"/>
        <v>-3134369.0300000003</v>
      </c>
      <c r="M48" s="61">
        <f t="shared" si="12"/>
        <v>-5480430.6899999995</v>
      </c>
      <c r="N48" s="61">
        <f t="shared" si="12"/>
        <v>-3165989.36</v>
      </c>
      <c r="O48" s="61">
        <f t="shared" si="12"/>
        <v>-3967745.6799999997</v>
      </c>
      <c r="P48" s="61">
        <f t="shared" si="12"/>
        <v>-2200691.65</v>
      </c>
      <c r="Q48" s="61">
        <f t="shared" si="12"/>
        <v>-4864555.319999999</v>
      </c>
      <c r="R48" s="61">
        <f t="shared" si="12"/>
        <v>-2130227.9400000004</v>
      </c>
      <c r="S48" s="61">
        <f t="shared" si="12"/>
        <v>-1704380.81</v>
      </c>
      <c r="T48" s="61">
        <f t="shared" si="12"/>
        <v>-546649.6</v>
      </c>
      <c r="U48" s="61">
        <f t="shared" si="12"/>
        <v>42435.93</v>
      </c>
      <c r="V48" s="61">
        <f t="shared" si="12"/>
        <v>-515372.75</v>
      </c>
      <c r="W48" s="61">
        <f t="shared" si="12"/>
        <v>-1351577.2599999998</v>
      </c>
      <c r="X48" s="61">
        <f t="shared" si="12"/>
        <v>-8295663.16</v>
      </c>
      <c r="Y48" s="61">
        <f t="shared" si="12"/>
        <v>-244478.09</v>
      </c>
      <c r="Z48" s="61">
        <f t="shared" si="12"/>
        <v>16912.43</v>
      </c>
      <c r="AA48" s="61">
        <f t="shared" si="12"/>
        <v>-27053.45</v>
      </c>
      <c r="AB48" s="61">
        <f t="shared" si="12"/>
        <v>-36080.25</v>
      </c>
      <c r="AC48" s="61">
        <f t="shared" si="12"/>
        <v>-1678767.5799999998</v>
      </c>
      <c r="AD48" s="61">
        <f t="shared" si="12"/>
        <v>-45735.85</v>
      </c>
      <c r="AE48" s="61">
        <f t="shared" si="12"/>
        <v>-13748.319999999998</v>
      </c>
      <c r="AF48" s="61">
        <f t="shared" si="12"/>
        <v>15610.12</v>
      </c>
      <c r="AG48" s="61">
        <f t="shared" si="12"/>
        <v>-8848.59</v>
      </c>
      <c r="AH48" s="61">
        <f t="shared" si="12"/>
        <v>11141.609999999999</v>
      </c>
      <c r="AI48" s="61">
        <f t="shared" si="12"/>
        <v>3048.76</v>
      </c>
      <c r="AJ48" s="61">
        <f aca="true" t="shared" si="13" ref="AJ48:BO48">AJ28-AJ47</f>
        <v>-7361.900000000001</v>
      </c>
      <c r="AK48" s="61">
        <f t="shared" si="13"/>
        <v>-11325.5</v>
      </c>
      <c r="AL48" s="61">
        <f t="shared" si="13"/>
        <v>-60830.00000000019</v>
      </c>
      <c r="AM48" s="61">
        <f t="shared" si="13"/>
        <v>-8362</v>
      </c>
      <c r="AN48" s="61">
        <f t="shared" si="13"/>
        <v>598928.65</v>
      </c>
      <c r="AO48" s="61">
        <f t="shared" si="13"/>
        <v>-807194.89</v>
      </c>
      <c r="AP48" s="61">
        <f t="shared" si="13"/>
        <v>-32528.75</v>
      </c>
      <c r="AQ48" s="61">
        <f t="shared" si="13"/>
        <v>-29171.93</v>
      </c>
      <c r="AR48" s="61">
        <f t="shared" si="13"/>
        <v>-19489.36</v>
      </c>
      <c r="AS48" s="61">
        <f t="shared" si="13"/>
        <v>10404.4</v>
      </c>
      <c r="AT48" s="61">
        <f t="shared" si="13"/>
        <v>4904.059999999998</v>
      </c>
      <c r="AU48" s="61">
        <f t="shared" si="13"/>
        <v>-3683.019999999997</v>
      </c>
      <c r="AV48" s="61">
        <f t="shared" si="13"/>
        <v>-61070.52</v>
      </c>
      <c r="AW48" s="61">
        <f t="shared" si="13"/>
        <v>1644.3</v>
      </c>
      <c r="AX48" s="61">
        <f t="shared" si="13"/>
        <v>-16652.680000000048</v>
      </c>
      <c r="AY48" s="61">
        <f t="shared" si="13"/>
        <v>-245257.72</v>
      </c>
      <c r="AZ48" s="61">
        <f t="shared" si="13"/>
        <v>21566.37</v>
      </c>
      <c r="BA48" s="61">
        <f t="shared" si="13"/>
        <v>65930.4</v>
      </c>
      <c r="BB48" s="61">
        <f t="shared" si="13"/>
        <v>6098.289999999999</v>
      </c>
      <c r="BC48" s="61">
        <f t="shared" si="13"/>
        <v>-20128.9</v>
      </c>
      <c r="BD48" s="61">
        <f t="shared" si="13"/>
        <v>-2557190.47</v>
      </c>
      <c r="BE48" s="61">
        <f t="shared" si="13"/>
        <v>5529.64</v>
      </c>
      <c r="BF48" s="61">
        <f t="shared" si="13"/>
        <v>-44661.06</v>
      </c>
      <c r="BG48" s="61">
        <f t="shared" si="13"/>
        <v>-123592.79000000007</v>
      </c>
      <c r="BH48" s="61">
        <f t="shared" si="13"/>
        <v>97538.34</v>
      </c>
    </row>
    <row r="49" ht="13.5" thickTop="1">
      <c r="AW49" s="4"/>
    </row>
    <row r="50" ht="12.75">
      <c r="AW50" s="4"/>
    </row>
  </sheetData>
  <printOptions horizontalCentered="1"/>
  <pageMargins left="0.1968503937007874" right="0" top="0.7874015748031497" bottom="0.3937007874015748" header="0.5118110236220472" footer="0.5118110236220472"/>
  <pageSetup horizontalDpi="300" verticalDpi="300" orientation="portrait" paperSize="9" scale="95" r:id="rId1"/>
  <headerFooter alignWithMargins="0">
    <oddHeader>&amp;C&amp;"Arial CE,kurzíva"&amp;UPříloha č. 6 k usn. ZHMP HMP č.       ze dne       2007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2007-05-29T08:30:28Z</cp:lastPrinted>
  <dcterms:created xsi:type="dcterms:W3CDTF">2006-01-13T12:10:48Z</dcterms:created>
  <dcterms:modified xsi:type="dcterms:W3CDTF">2007-05-29T08:31:15Z</dcterms:modified>
  <cp:category/>
  <cp:version/>
  <cp:contentType/>
  <cp:contentStatus/>
</cp:coreProperties>
</file>